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1715" windowHeight="5700" tabRatio="476"/>
  </bookViews>
  <sheets>
    <sheet name="Master" sheetId="1" r:id="rId1"/>
    <sheet name="MU+1" sheetId="16" r:id="rId2"/>
    <sheet name="KL+1" sheetId="17" r:id="rId3"/>
    <sheet name="IN+1" sheetId="18" r:id="rId4"/>
    <sheet name="CH+1" sheetId="19" r:id="rId5"/>
    <sheet name="FF+1" sheetId="20" r:id="rId6"/>
    <sheet name="GE+1" sheetId="21" r:id="rId7"/>
    <sheet name="KO+1" sheetId="22" r:id="rId8"/>
    <sheet name="KK+1" sheetId="23" r:id="rId9"/>
  </sheets>
  <definedNames>
    <definedName name="AP_erhalten">Master!$O$5</definedName>
    <definedName name="CHmaster">Master!$G$2</definedName>
    <definedName name="CHslave" localSheetId="4">'CH+1'!$G$2</definedName>
    <definedName name="CHslave" localSheetId="5">'FF+1'!$G$2</definedName>
    <definedName name="CHslave" localSheetId="6">'GE+1'!$G$2</definedName>
    <definedName name="CHslave" localSheetId="3">'IN+1'!$G$2</definedName>
    <definedName name="CHslave" localSheetId="8">'KK+1'!$G$2</definedName>
    <definedName name="CHslave" localSheetId="2">'KL+1'!$G$2</definedName>
    <definedName name="CHslave" localSheetId="7">'KO+1'!$G$2</definedName>
    <definedName name="CHslave" localSheetId="1">'MU+1'!$G$2</definedName>
    <definedName name="FFmaster">Master!$H$2</definedName>
    <definedName name="FFslave" localSheetId="4">'CH+1'!$H$2</definedName>
    <definedName name="FFslave" localSheetId="5">'FF+1'!$H$2</definedName>
    <definedName name="FFslave" localSheetId="6">'GE+1'!$H$2</definedName>
    <definedName name="FFslave" localSheetId="3">'IN+1'!$H$2</definedName>
    <definedName name="FFslave" localSheetId="8">'KK+1'!$H$2</definedName>
    <definedName name="FFslave" localSheetId="2">'KL+1'!$H$2</definedName>
    <definedName name="FFslave" localSheetId="7">'KO+1'!$H$2</definedName>
    <definedName name="FFslave" localSheetId="1">'MU+1'!$H$2</definedName>
    <definedName name="GEmaster">Master!$I$2</definedName>
    <definedName name="GEslave" localSheetId="4">'CH+1'!$I$2</definedName>
    <definedName name="GEslave" localSheetId="5">'FF+1'!$I$2</definedName>
    <definedName name="GEslave" localSheetId="6">'GE+1'!$I$2</definedName>
    <definedName name="GEslave" localSheetId="3">'IN+1'!$I$2</definedName>
    <definedName name="GEslave" localSheetId="8">'KK+1'!$I$2</definedName>
    <definedName name="GEslave" localSheetId="2">'KL+1'!$I$2</definedName>
    <definedName name="GEslave" localSheetId="7">'KO+1'!$I$2</definedName>
    <definedName name="GEslave" localSheetId="1">'MU+1'!$I$2</definedName>
    <definedName name="INmaster">Master!$F$2</definedName>
    <definedName name="INslave" localSheetId="4">'CH+1'!$F$2</definedName>
    <definedName name="INslave" localSheetId="5">'FF+1'!$F$2</definedName>
    <definedName name="INslave" localSheetId="6">'GE+1'!$F$2</definedName>
    <definedName name="INslave" localSheetId="3">'IN+1'!$F$2</definedName>
    <definedName name="INslave" localSheetId="8">'KK+1'!$F$2</definedName>
    <definedName name="INslave" localSheetId="2">'KL+1'!$F$2</definedName>
    <definedName name="INslave" localSheetId="7">'KO+1'!$F$2</definedName>
    <definedName name="INslave" localSheetId="1">'MU+1'!$F$2</definedName>
    <definedName name="Istwerte">Master!$W$10:$W$72</definedName>
    <definedName name="KKmaster">Master!$K$2</definedName>
    <definedName name="KKslave" localSheetId="4">'CH+1'!$K$2</definedName>
    <definedName name="KKslave" localSheetId="5">'FF+1'!$K$2</definedName>
    <definedName name="KKslave" localSheetId="6">'GE+1'!$K$2</definedName>
    <definedName name="KKslave" localSheetId="3">'IN+1'!$K$2</definedName>
    <definedName name="KKslave" localSheetId="8">'KK+1'!$K$2</definedName>
    <definedName name="KKslave" localSheetId="2">'KL+1'!$K$2</definedName>
    <definedName name="KKslave" localSheetId="7">'KO+1'!$K$2</definedName>
    <definedName name="KKslave" localSheetId="1">'MU+1'!$K$2</definedName>
    <definedName name="KLmaster">Master!$E$2</definedName>
    <definedName name="KLslave" localSheetId="4">'CH+1'!$E$2</definedName>
    <definedName name="KLslave" localSheetId="5">'FF+1'!$E$2</definedName>
    <definedName name="KLslave" localSheetId="6">'GE+1'!$E$2</definedName>
    <definedName name="KLslave" localSheetId="3">'IN+1'!$E$2</definedName>
    <definedName name="KLslave" localSheetId="8">'KK+1'!$E$2</definedName>
    <definedName name="KLslave" localSheetId="2">'KL+1'!$E$2</definedName>
    <definedName name="KLslave" localSheetId="7">'KO+1'!$E$2</definedName>
    <definedName name="KLslave" localSheetId="1">'MU+1'!$E$2</definedName>
    <definedName name="KOmaster">Master!$J$2</definedName>
    <definedName name="Konvention_1master">Master!$M$2</definedName>
    <definedName name="Konvention_1slave" localSheetId="4">'CH+1'!$M$2</definedName>
    <definedName name="Konvention_1slave" localSheetId="5">'FF+1'!$M$2</definedName>
    <definedName name="Konvention_1slave" localSheetId="6">'GE+1'!$M$2</definedName>
    <definedName name="Konvention_1slave" localSheetId="3">'IN+1'!$M$2</definedName>
    <definedName name="Konvention_1slave" localSheetId="8">'KK+1'!$M$2</definedName>
    <definedName name="Konvention_1slave" localSheetId="2">'KL+1'!$M$2</definedName>
    <definedName name="Konvention_1slave" localSheetId="7">'KO+1'!$M$2</definedName>
    <definedName name="Konvention_1slave" localSheetId="1">'MU+1'!$M$2</definedName>
    <definedName name="KOslave" localSheetId="4">'CH+1'!$J$2</definedName>
    <definedName name="KOslave" localSheetId="5">'FF+1'!$J$2</definedName>
    <definedName name="KOslave" localSheetId="6">'GE+1'!$J$2</definedName>
    <definedName name="KOslave" localSheetId="3">'IN+1'!$J$2</definedName>
    <definedName name="KOslave" localSheetId="8">'KK+1'!$J$2</definedName>
    <definedName name="KOslave" localSheetId="2">'KL+1'!$J$2</definedName>
    <definedName name="KOslave" localSheetId="7">'KO+1'!$J$2</definedName>
    <definedName name="KOslave" localSheetId="1">'MU+1'!$J$2</definedName>
    <definedName name="MUmaster">Master!$D$2</definedName>
    <definedName name="MUslave" localSheetId="4">'CH+1'!$D$2</definedName>
    <definedName name="MUslave" localSheetId="5">'FF+1'!$D$2</definedName>
    <definedName name="MUslave" localSheetId="6">'GE+1'!$D$2</definedName>
    <definedName name="MUslave" localSheetId="3">'IN+1'!$D$2</definedName>
    <definedName name="MUslave" localSheetId="8">'KK+1'!$D$2</definedName>
    <definedName name="MUslave" localSheetId="2">'KL+1'!$D$2</definedName>
    <definedName name="MUslave" localSheetId="7">'KO+1'!$D$2</definedName>
    <definedName name="MUslave" localSheetId="1">'MU+1'!$D$2</definedName>
  </definedNames>
  <calcPr calcId="125725"/>
</workbook>
</file>

<file path=xl/calcChain.xml><?xml version="1.0" encoding="utf-8"?>
<calcChain xmlns="http://schemas.openxmlformats.org/spreadsheetml/2006/main">
  <c r="M5" i="23"/>
  <c r="M5" i="22"/>
  <c r="M5" i="21"/>
  <c r="M5" i="20"/>
  <c r="M5" i="19"/>
  <c r="M5" i="18"/>
  <c r="M5" i="17"/>
  <c r="M5" i="16"/>
  <c r="W78" i="23"/>
  <c r="W75" s="1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W78" i="22"/>
  <c r="W75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78" s="1"/>
  <c r="W78" i="21"/>
  <c r="W75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78" s="1"/>
  <c r="W78" i="20"/>
  <c r="W75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78" s="1"/>
  <c r="W78" i="19"/>
  <c r="W75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78" s="1"/>
  <c r="W78" i="18"/>
  <c r="W75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78" s="1"/>
  <c r="W78" i="17"/>
  <c r="W75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78" s="1"/>
  <c r="W78" i="16"/>
  <c r="W75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23"/>
  <c r="Z22"/>
  <c r="Z21"/>
  <c r="Z20"/>
  <c r="Z19"/>
  <c r="Z18"/>
  <c r="Z17"/>
  <c r="Z16"/>
  <c r="Z15"/>
  <c r="Z14"/>
  <c r="Z13"/>
  <c r="Z12"/>
  <c r="Z11"/>
  <c r="Z10"/>
  <c r="Z78" s="1"/>
  <c r="R76" i="23"/>
  <c r="Q76"/>
  <c r="P76"/>
  <c r="O76"/>
  <c r="R76" i="22"/>
  <c r="Q76"/>
  <c r="P76"/>
  <c r="O76"/>
  <c r="R76" i="21"/>
  <c r="Q76"/>
  <c r="P76"/>
  <c r="O76"/>
  <c r="R76" i="20"/>
  <c r="Q76"/>
  <c r="P76"/>
  <c r="O76"/>
  <c r="R76" i="19"/>
  <c r="Q76"/>
  <c r="P76"/>
  <c r="O76"/>
  <c r="R76" i="18"/>
  <c r="Q76"/>
  <c r="P76"/>
  <c r="O76"/>
  <c r="R76" i="17"/>
  <c r="Q76"/>
  <c r="P76"/>
  <c r="O76"/>
  <c r="R76" i="16"/>
  <c r="Q76"/>
  <c r="P76"/>
  <c r="O76"/>
  <c r="Z11" i="1"/>
  <c r="Z12"/>
  <c r="Z13"/>
  <c r="Z14"/>
  <c r="Z15"/>
  <c r="Z16"/>
  <c r="Z17"/>
  <c r="Z18"/>
  <c r="Z19"/>
  <c r="Z20"/>
  <c r="Z21"/>
  <c r="Z22"/>
  <c r="Z23"/>
  <c r="Z72"/>
  <c r="Z71"/>
  <c r="Z70"/>
  <c r="Z69"/>
  <c r="Z68"/>
  <c r="Z67"/>
  <c r="Z66"/>
  <c r="Z65"/>
  <c r="Z64"/>
  <c r="Z63"/>
  <c r="Z62"/>
  <c r="Z61"/>
  <c r="Z60"/>
  <c r="Z59"/>
  <c r="Z58"/>
  <c r="Z57"/>
  <c r="Z56"/>
  <c r="Z54"/>
  <c r="Z53"/>
  <c r="Z52"/>
  <c r="Z51"/>
  <c r="Z50"/>
  <c r="Z49"/>
  <c r="Z48"/>
  <c r="Z47"/>
  <c r="Z46"/>
  <c r="Z45"/>
  <c r="Z44"/>
  <c r="Z43"/>
  <c r="Z41"/>
  <c r="Z40"/>
  <c r="Z39"/>
  <c r="Z38"/>
  <c r="Z37"/>
  <c r="Z36"/>
  <c r="Z35"/>
  <c r="Z33"/>
  <c r="Z32"/>
  <c r="Z31"/>
  <c r="Z30"/>
  <c r="Z29"/>
  <c r="Z28"/>
  <c r="Z27"/>
  <c r="Z26"/>
  <c r="Z25"/>
  <c r="Z10"/>
  <c r="W78"/>
  <c r="W75" s="1"/>
  <c r="K5"/>
  <c r="J5"/>
  <c r="I5"/>
  <c r="H5"/>
  <c r="G5"/>
  <c r="F5"/>
  <c r="E5"/>
  <c r="D5"/>
  <c r="R76"/>
  <c r="Q76"/>
  <c r="P76"/>
  <c r="O76"/>
  <c r="P84"/>
  <c r="Z75" i="23" l="1"/>
  <c r="Z78"/>
  <c r="Z75" i="22"/>
  <c r="Z75" i="21"/>
  <c r="Z75" i="20"/>
  <c r="Z75" i="19"/>
  <c r="Z75" i="18"/>
  <c r="Z75" i="17"/>
  <c r="Z75" i="16"/>
  <c r="Z78" i="1"/>
  <c r="Z75"/>
  <c r="D2" i="16"/>
  <c r="K2" i="23"/>
  <c r="K16" s="1"/>
  <c r="F2"/>
  <c r="F70" s="1"/>
  <c r="J2" i="22"/>
  <c r="J18" s="1"/>
  <c r="F2"/>
  <c r="F70" s="1"/>
  <c r="I2"/>
  <c r="I37" s="1"/>
  <c r="I2" i="21"/>
  <c r="I37" s="1"/>
  <c r="F2"/>
  <c r="F70" s="1"/>
  <c r="H2" i="20"/>
  <c r="H56" s="1"/>
  <c r="F2"/>
  <c r="F60" s="1"/>
  <c r="G2" i="19"/>
  <c r="G5" s="1"/>
  <c r="F2"/>
  <c r="F70" s="1"/>
  <c r="J2" i="23"/>
  <c r="J18" s="1"/>
  <c r="I2"/>
  <c r="I37" s="1"/>
  <c r="H2"/>
  <c r="H65" s="1"/>
  <c r="G2"/>
  <c r="G62" s="1"/>
  <c r="E2"/>
  <c r="E72" s="1"/>
  <c r="D2"/>
  <c r="D61" s="1"/>
  <c r="K2" i="22"/>
  <c r="K68" s="1"/>
  <c r="H2"/>
  <c r="H65" s="1"/>
  <c r="G2"/>
  <c r="G62" s="1"/>
  <c r="E2"/>
  <c r="E72" s="1"/>
  <c r="D2"/>
  <c r="D61" s="1"/>
  <c r="K2" i="21"/>
  <c r="K68" s="1"/>
  <c r="J2"/>
  <c r="J18" s="1"/>
  <c r="H2"/>
  <c r="H65" s="1"/>
  <c r="G2"/>
  <c r="G62" s="1"/>
  <c r="E2"/>
  <c r="E72" s="1"/>
  <c r="D2"/>
  <c r="D61" s="1"/>
  <c r="K2" i="20"/>
  <c r="K68" s="1"/>
  <c r="J2"/>
  <c r="J18" s="1"/>
  <c r="I2"/>
  <c r="G2"/>
  <c r="G62" s="1"/>
  <c r="E2"/>
  <c r="D2"/>
  <c r="D61" s="1"/>
  <c r="K2" i="19"/>
  <c r="K68" s="1"/>
  <c r="J2"/>
  <c r="J18" s="1"/>
  <c r="I2"/>
  <c r="I37" s="1"/>
  <c r="H2"/>
  <c r="H65" s="1"/>
  <c r="E2"/>
  <c r="E72" s="1"/>
  <c r="D2"/>
  <c r="D61" s="1"/>
  <c r="F2" i="18"/>
  <c r="F52" s="1"/>
  <c r="E2"/>
  <c r="E72" s="1"/>
  <c r="K2"/>
  <c r="K14" s="1"/>
  <c r="J2"/>
  <c r="J18" s="1"/>
  <c r="I2"/>
  <c r="I64" s="1"/>
  <c r="H2"/>
  <c r="H72" s="1"/>
  <c r="G2"/>
  <c r="G69" s="1"/>
  <c r="D2"/>
  <c r="D60" s="1"/>
  <c r="E2" i="17"/>
  <c r="D2"/>
  <c r="D5" s="1"/>
  <c r="K2"/>
  <c r="J2"/>
  <c r="I2"/>
  <c r="H2"/>
  <c r="G2"/>
  <c r="F2"/>
  <c r="J2" i="16"/>
  <c r="K2"/>
  <c r="I2"/>
  <c r="H2"/>
  <c r="G2"/>
  <c r="F2"/>
  <c r="E2"/>
  <c r="M5" i="1" l="1"/>
  <c r="N84" s="1"/>
  <c r="G11" i="16"/>
  <c r="G5"/>
  <c r="J16"/>
  <c r="J5"/>
  <c r="I10" i="17"/>
  <c r="I5"/>
  <c r="E20"/>
  <c r="E5"/>
  <c r="F33" i="16"/>
  <c r="F5"/>
  <c r="K14"/>
  <c r="K5"/>
  <c r="H65" i="17"/>
  <c r="H5"/>
  <c r="E18" i="16"/>
  <c r="E5"/>
  <c r="I13"/>
  <c r="I5"/>
  <c r="G62" i="17"/>
  <c r="G5"/>
  <c r="K68"/>
  <c r="K5"/>
  <c r="H49" i="16"/>
  <c r="H5"/>
  <c r="F70" i="17"/>
  <c r="F5"/>
  <c r="J18"/>
  <c r="J5"/>
  <c r="D11" i="16"/>
  <c r="D5"/>
  <c r="F70"/>
  <c r="H56"/>
  <c r="F47"/>
  <c r="F27"/>
  <c r="K71"/>
  <c r="F65"/>
  <c r="F50"/>
  <c r="F30"/>
  <c r="D12"/>
  <c r="H72"/>
  <c r="H66"/>
  <c r="F51"/>
  <c r="F38"/>
  <c r="D47"/>
  <c r="K5" i="19"/>
  <c r="F67" i="16"/>
  <c r="F54"/>
  <c r="F46"/>
  <c r="F19"/>
  <c r="H65" i="20"/>
  <c r="H5"/>
  <c r="H37"/>
  <c r="H21"/>
  <c r="H63"/>
  <c r="E72" i="16"/>
  <c r="H71"/>
  <c r="H68"/>
  <c r="K64"/>
  <c r="J62"/>
  <c r="F61"/>
  <c r="K57"/>
  <c r="E56"/>
  <c r="E54"/>
  <c r="Q54" s="1"/>
  <c r="E51"/>
  <c r="E50"/>
  <c r="Q50" s="1"/>
  <c r="E47"/>
  <c r="E46"/>
  <c r="I41"/>
  <c r="E39"/>
  <c r="E38"/>
  <c r="H37"/>
  <c r="I35"/>
  <c r="G33"/>
  <c r="I32"/>
  <c r="F31"/>
  <c r="E30"/>
  <c r="F29"/>
  <c r="F28"/>
  <c r="G26"/>
  <c r="K23"/>
  <c r="F22"/>
  <c r="I20"/>
  <c r="E19"/>
  <c r="G18"/>
  <c r="K16"/>
  <c r="G15"/>
  <c r="J13"/>
  <c r="H11"/>
  <c r="G69"/>
  <c r="J68"/>
  <c r="G28"/>
  <c r="E25"/>
  <c r="I15"/>
  <c r="I12"/>
  <c r="F10"/>
  <c r="J61"/>
  <c r="E59"/>
  <c r="G58"/>
  <c r="E45"/>
  <c r="E44"/>
  <c r="J41"/>
  <c r="H39"/>
  <c r="I37"/>
  <c r="E36"/>
  <c r="G31"/>
  <c r="G29"/>
  <c r="I22"/>
  <c r="J18"/>
  <c r="H70"/>
  <c r="H69"/>
  <c r="K68"/>
  <c r="H67"/>
  <c r="I66"/>
  <c r="H65"/>
  <c r="H64"/>
  <c r="E63"/>
  <c r="F62"/>
  <c r="E60"/>
  <c r="F59"/>
  <c r="H58"/>
  <c r="H57"/>
  <c r="E53"/>
  <c r="E52"/>
  <c r="E49"/>
  <c r="Q49" s="1"/>
  <c r="E48"/>
  <c r="F45"/>
  <c r="F44"/>
  <c r="E43"/>
  <c r="J39"/>
  <c r="J37"/>
  <c r="H36"/>
  <c r="F32"/>
  <c r="G30"/>
  <c r="G27"/>
  <c r="G25"/>
  <c r="E23"/>
  <c r="H21"/>
  <c r="E20"/>
  <c r="J17"/>
  <c r="I16"/>
  <c r="K15"/>
  <c r="J14"/>
  <c r="Q14" s="1"/>
  <c r="K12"/>
  <c r="I10"/>
  <c r="D25"/>
  <c r="J69"/>
  <c r="J66"/>
  <c r="I64"/>
  <c r="H63"/>
  <c r="G62"/>
  <c r="F60"/>
  <c r="G59"/>
  <c r="J58"/>
  <c r="I57"/>
  <c r="F53"/>
  <c r="F52"/>
  <c r="F48"/>
  <c r="Q48" s="1"/>
  <c r="F43"/>
  <c r="G40"/>
  <c r="K36"/>
  <c r="F35"/>
  <c r="G32"/>
  <c r="E29"/>
  <c r="E28"/>
  <c r="J23"/>
  <c r="I21"/>
  <c r="G20"/>
  <c r="D33"/>
  <c r="D56"/>
  <c r="D35"/>
  <c r="D26"/>
  <c r="P26" s="1"/>
  <c r="D17"/>
  <c r="D60"/>
  <c r="D40"/>
  <c r="D27"/>
  <c r="D21"/>
  <c r="D10"/>
  <c r="D61"/>
  <c r="D41"/>
  <c r="D31"/>
  <c r="D22"/>
  <c r="J13" i="17"/>
  <c r="I37" i="18"/>
  <c r="D17"/>
  <c r="I22" i="17"/>
  <c r="I21" i="18"/>
  <c r="G58" i="17"/>
  <c r="D5" i="18"/>
  <c r="J13" i="20"/>
  <c r="G26"/>
  <c r="H5" i="23"/>
  <c r="G30" i="17"/>
  <c r="D12" i="20"/>
  <c r="D25"/>
  <c r="J41"/>
  <c r="G5" i="23"/>
  <c r="G30"/>
  <c r="D12" i="18"/>
  <c r="G32"/>
  <c r="D40" i="20"/>
  <c r="G26" i="23"/>
  <c r="G18" i="17"/>
  <c r="H63"/>
  <c r="I5" i="18"/>
  <c r="G29"/>
  <c r="D5" i="20"/>
  <c r="K16"/>
  <c r="J68"/>
  <c r="K5" i="22"/>
  <c r="G18" i="23"/>
  <c r="H21" i="17"/>
  <c r="F38"/>
  <c r="H56"/>
  <c r="F62"/>
  <c r="J68"/>
  <c r="D11" i="18"/>
  <c r="K15"/>
  <c r="D27"/>
  <c r="G33"/>
  <c r="H57"/>
  <c r="G62"/>
  <c r="J66" i="20"/>
  <c r="J13" i="23"/>
  <c r="F32" i="17"/>
  <c r="J41"/>
  <c r="J69"/>
  <c r="H58" i="18"/>
  <c r="H64"/>
  <c r="F29" i="17"/>
  <c r="H37"/>
  <c r="F46"/>
  <c r="F60"/>
  <c r="J66"/>
  <c r="J14" i="18"/>
  <c r="Q14" s="1"/>
  <c r="D47"/>
  <c r="D61"/>
  <c r="K68"/>
  <c r="K71" i="20"/>
  <c r="G5" i="22"/>
  <c r="D5" i="23"/>
  <c r="D12"/>
  <c r="K16" i="17"/>
  <c r="G26"/>
  <c r="F33"/>
  <c r="F44"/>
  <c r="F59"/>
  <c r="F65"/>
  <c r="K71"/>
  <c r="H5" i="18"/>
  <c r="I12"/>
  <c r="G20"/>
  <c r="D31"/>
  <c r="G40"/>
  <c r="G59"/>
  <c r="H65"/>
  <c r="G18" i="20"/>
  <c r="G30"/>
  <c r="G58"/>
  <c r="J69"/>
  <c r="K68" i="23"/>
  <c r="K5"/>
  <c r="H21"/>
  <c r="F33" i="20"/>
  <c r="F29"/>
  <c r="F59"/>
  <c r="F32"/>
  <c r="F62"/>
  <c r="F44"/>
  <c r="F65"/>
  <c r="F70"/>
  <c r="F38"/>
  <c r="F46"/>
  <c r="G62" i="19"/>
  <c r="I10" i="23"/>
  <c r="I15"/>
  <c r="E20"/>
  <c r="I22"/>
  <c r="D25"/>
  <c r="E28"/>
  <c r="F29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14"/>
  <c r="I16"/>
  <c r="O16" s="1"/>
  <c r="J17"/>
  <c r="E19"/>
  <c r="I20"/>
  <c r="D22"/>
  <c r="J23"/>
  <c r="G25"/>
  <c r="F27"/>
  <c r="G28"/>
  <c r="E30"/>
  <c r="F31"/>
  <c r="I32"/>
  <c r="D35"/>
  <c r="H36"/>
  <c r="J37"/>
  <c r="O37" s="1"/>
  <c r="H39"/>
  <c r="D41"/>
  <c r="F43"/>
  <c r="F45"/>
  <c r="E47"/>
  <c r="E49"/>
  <c r="E51"/>
  <c r="E53"/>
  <c r="D56"/>
  <c r="I57"/>
  <c r="J58"/>
  <c r="D60"/>
  <c r="F61"/>
  <c r="L61" s="1"/>
  <c r="J62"/>
  <c r="O62" s="1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D5" i="22"/>
  <c r="H5"/>
  <c r="I10"/>
  <c r="D12"/>
  <c r="J13"/>
  <c r="I15"/>
  <c r="K16"/>
  <c r="G18"/>
  <c r="E20"/>
  <c r="H21"/>
  <c r="I22"/>
  <c r="D25"/>
  <c r="G26"/>
  <c r="E28"/>
  <c r="F29"/>
  <c r="G30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14"/>
  <c r="I16"/>
  <c r="J17"/>
  <c r="E19"/>
  <c r="I20"/>
  <c r="D22"/>
  <c r="J23"/>
  <c r="G25"/>
  <c r="F27"/>
  <c r="G28"/>
  <c r="E30"/>
  <c r="F31"/>
  <c r="I32"/>
  <c r="D35"/>
  <c r="H36"/>
  <c r="J37"/>
  <c r="H39"/>
  <c r="D41"/>
  <c r="F43"/>
  <c r="F45"/>
  <c r="E47"/>
  <c r="E49"/>
  <c r="E51"/>
  <c r="E53"/>
  <c r="D56"/>
  <c r="I57"/>
  <c r="J58"/>
  <c r="D60"/>
  <c r="F61"/>
  <c r="J62"/>
  <c r="O62" s="1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D5" i="21"/>
  <c r="H5"/>
  <c r="I10"/>
  <c r="D12"/>
  <c r="J13"/>
  <c r="I15"/>
  <c r="K16"/>
  <c r="G18"/>
  <c r="E20"/>
  <c r="H21"/>
  <c r="I22"/>
  <c r="D25"/>
  <c r="G26"/>
  <c r="E28"/>
  <c r="F29"/>
  <c r="G30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G5"/>
  <c r="K5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78" s="1"/>
  <c r="K14"/>
  <c r="I16"/>
  <c r="J17"/>
  <c r="E19"/>
  <c r="I20"/>
  <c r="D22"/>
  <c r="J23"/>
  <c r="G25"/>
  <c r="F27"/>
  <c r="G28"/>
  <c r="E30"/>
  <c r="F31"/>
  <c r="I32"/>
  <c r="D35"/>
  <c r="H36"/>
  <c r="J37"/>
  <c r="H39"/>
  <c r="D41"/>
  <c r="F43"/>
  <c r="F45"/>
  <c r="E47"/>
  <c r="E49"/>
  <c r="E51"/>
  <c r="E53"/>
  <c r="D56"/>
  <c r="I57"/>
  <c r="J58"/>
  <c r="D60"/>
  <c r="F61"/>
  <c r="J62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E72" i="20"/>
  <c r="E45"/>
  <c r="E43"/>
  <c r="E39"/>
  <c r="E36"/>
  <c r="E25"/>
  <c r="E23"/>
  <c r="E5"/>
  <c r="E53"/>
  <c r="E51"/>
  <c r="E49"/>
  <c r="E47"/>
  <c r="E30"/>
  <c r="E19"/>
  <c r="E63"/>
  <c r="E60"/>
  <c r="E59"/>
  <c r="E56"/>
  <c r="E46"/>
  <c r="E44"/>
  <c r="E38"/>
  <c r="O38" s="1"/>
  <c r="E29"/>
  <c r="E18"/>
  <c r="I37"/>
  <c r="I21"/>
  <c r="I12"/>
  <c r="I5"/>
  <c r="I64"/>
  <c r="I57"/>
  <c r="I32"/>
  <c r="I20"/>
  <c r="I16"/>
  <c r="I66"/>
  <c r="I41"/>
  <c r="I13"/>
  <c r="E28"/>
  <c r="I35"/>
  <c r="E54"/>
  <c r="I10"/>
  <c r="E20"/>
  <c r="I22"/>
  <c r="E48"/>
  <c r="I15"/>
  <c r="E50"/>
  <c r="E52"/>
  <c r="L2"/>
  <c r="G5"/>
  <c r="K5"/>
  <c r="F10"/>
  <c r="H11"/>
  <c r="G15"/>
  <c r="J16"/>
  <c r="F19"/>
  <c r="D21"/>
  <c r="F22"/>
  <c r="K23"/>
  <c r="D26"/>
  <c r="G27"/>
  <c r="F30"/>
  <c r="G31"/>
  <c r="D33"/>
  <c r="F35"/>
  <c r="K36"/>
  <c r="J39"/>
  <c r="F47"/>
  <c r="H49"/>
  <c r="F51"/>
  <c r="F53"/>
  <c r="K57"/>
  <c r="J61"/>
  <c r="K64"/>
  <c r="H68"/>
  <c r="H69"/>
  <c r="H71"/>
  <c r="F5"/>
  <c r="J5"/>
  <c r="D10"/>
  <c r="G11"/>
  <c r="K12"/>
  <c r="K14"/>
  <c r="J17"/>
  <c r="D22"/>
  <c r="J23"/>
  <c r="G25"/>
  <c r="F27"/>
  <c r="G28"/>
  <c r="F31"/>
  <c r="D35"/>
  <c r="H36"/>
  <c r="J37"/>
  <c r="H39"/>
  <c r="D41"/>
  <c r="F43"/>
  <c r="F45"/>
  <c r="D56"/>
  <c r="J58"/>
  <c r="D60"/>
  <c r="F61"/>
  <c r="J62"/>
  <c r="H66"/>
  <c r="H67"/>
  <c r="G69"/>
  <c r="H70"/>
  <c r="H72"/>
  <c r="D11"/>
  <c r="J14"/>
  <c r="K15"/>
  <c r="D17"/>
  <c r="G20"/>
  <c r="D27"/>
  <c r="F28"/>
  <c r="G29"/>
  <c r="D31"/>
  <c r="G32"/>
  <c r="G33"/>
  <c r="G40"/>
  <c r="D47"/>
  <c r="F48"/>
  <c r="F50"/>
  <c r="F52"/>
  <c r="F54"/>
  <c r="H57"/>
  <c r="H58"/>
  <c r="G59"/>
  <c r="H64"/>
  <c r="F67"/>
  <c r="D5" i="19"/>
  <c r="H5"/>
  <c r="I10"/>
  <c r="D12"/>
  <c r="J13"/>
  <c r="I15"/>
  <c r="K16"/>
  <c r="G18"/>
  <c r="E20"/>
  <c r="H21"/>
  <c r="I22"/>
  <c r="D25"/>
  <c r="G26"/>
  <c r="E28"/>
  <c r="F29"/>
  <c r="G30"/>
  <c r="F32"/>
  <c r="F33"/>
  <c r="I35"/>
  <c r="H37"/>
  <c r="F38"/>
  <c r="D40"/>
  <c r="J41"/>
  <c r="F44"/>
  <c r="F46"/>
  <c r="E48"/>
  <c r="E50"/>
  <c r="E52"/>
  <c r="E54"/>
  <c r="H56"/>
  <c r="G58"/>
  <c r="F59"/>
  <c r="F60"/>
  <c r="F62"/>
  <c r="H63"/>
  <c r="F65"/>
  <c r="J66"/>
  <c r="J68"/>
  <c r="J69"/>
  <c r="K71"/>
  <c r="L2"/>
  <c r="F10"/>
  <c r="H11"/>
  <c r="I13"/>
  <c r="G15"/>
  <c r="J16"/>
  <c r="E18"/>
  <c r="F19"/>
  <c r="D21"/>
  <c r="F22"/>
  <c r="K23"/>
  <c r="D26"/>
  <c r="G27"/>
  <c r="E29"/>
  <c r="F30"/>
  <c r="G31"/>
  <c r="D33"/>
  <c r="F35"/>
  <c r="K36"/>
  <c r="E38"/>
  <c r="J39"/>
  <c r="I41"/>
  <c r="E44"/>
  <c r="E46"/>
  <c r="F47"/>
  <c r="H49"/>
  <c r="F51"/>
  <c r="F53"/>
  <c r="E56"/>
  <c r="K57"/>
  <c r="E59"/>
  <c r="E60"/>
  <c r="J61"/>
  <c r="E63"/>
  <c r="K64"/>
  <c r="I66"/>
  <c r="H68"/>
  <c r="H69"/>
  <c r="H71"/>
  <c r="F5"/>
  <c r="J5"/>
  <c r="D10"/>
  <c r="G11"/>
  <c r="K12"/>
  <c r="K14"/>
  <c r="I16"/>
  <c r="J17"/>
  <c r="E19"/>
  <c r="I20"/>
  <c r="D22"/>
  <c r="J23"/>
  <c r="G25"/>
  <c r="F27"/>
  <c r="G28"/>
  <c r="E30"/>
  <c r="F31"/>
  <c r="I32"/>
  <c r="D35"/>
  <c r="H36"/>
  <c r="J37"/>
  <c r="H39"/>
  <c r="D41"/>
  <c r="F43"/>
  <c r="F45"/>
  <c r="E47"/>
  <c r="E49"/>
  <c r="E51"/>
  <c r="E53"/>
  <c r="D56"/>
  <c r="I57"/>
  <c r="J58"/>
  <c r="D60"/>
  <c r="F61"/>
  <c r="J62"/>
  <c r="I64"/>
  <c r="H66"/>
  <c r="H67"/>
  <c r="G69"/>
  <c r="H70"/>
  <c r="O70" s="1"/>
  <c r="H72"/>
  <c r="O72" s="1"/>
  <c r="E5"/>
  <c r="I5"/>
  <c r="D11"/>
  <c r="I12"/>
  <c r="J14"/>
  <c r="K15"/>
  <c r="D17"/>
  <c r="G20"/>
  <c r="I21"/>
  <c r="E23"/>
  <c r="E25"/>
  <c r="D27"/>
  <c r="F28"/>
  <c r="G29"/>
  <c r="D31"/>
  <c r="G32"/>
  <c r="G33"/>
  <c r="E36"/>
  <c r="E39"/>
  <c r="G40"/>
  <c r="E43"/>
  <c r="E45"/>
  <c r="D47"/>
  <c r="F48"/>
  <c r="F50"/>
  <c r="F52"/>
  <c r="F54"/>
  <c r="H57"/>
  <c r="H58"/>
  <c r="G59"/>
  <c r="H64"/>
  <c r="F67"/>
  <c r="F28" i="18"/>
  <c r="F54"/>
  <c r="E39"/>
  <c r="E5"/>
  <c r="E25"/>
  <c r="E45"/>
  <c r="O72"/>
  <c r="E23"/>
  <c r="E36"/>
  <c r="E43"/>
  <c r="F61"/>
  <c r="F45"/>
  <c r="F43"/>
  <c r="F31"/>
  <c r="F27"/>
  <c r="F5"/>
  <c r="F67"/>
  <c r="F53"/>
  <c r="F51"/>
  <c r="F47"/>
  <c r="F35"/>
  <c r="F30"/>
  <c r="F22"/>
  <c r="F19"/>
  <c r="F10"/>
  <c r="F70"/>
  <c r="F65"/>
  <c r="F62"/>
  <c r="F60"/>
  <c r="F59"/>
  <c r="F46"/>
  <c r="F44"/>
  <c r="F38"/>
  <c r="F33"/>
  <c r="F32"/>
  <c r="F29"/>
  <c r="J62"/>
  <c r="J58"/>
  <c r="J37"/>
  <c r="J23"/>
  <c r="J17"/>
  <c r="J5"/>
  <c r="J61"/>
  <c r="J39"/>
  <c r="J16"/>
  <c r="J69"/>
  <c r="J68"/>
  <c r="J66"/>
  <c r="J41"/>
  <c r="J13"/>
  <c r="J78" s="1"/>
  <c r="F48"/>
  <c r="P72"/>
  <c r="F50"/>
  <c r="I10"/>
  <c r="I15"/>
  <c r="K16"/>
  <c r="G18"/>
  <c r="E20"/>
  <c r="H21"/>
  <c r="I22"/>
  <c r="D25"/>
  <c r="G26"/>
  <c r="E28"/>
  <c r="G30"/>
  <c r="I35"/>
  <c r="H37"/>
  <c r="D40"/>
  <c r="E48"/>
  <c r="E50"/>
  <c r="E52"/>
  <c r="E54"/>
  <c r="H56"/>
  <c r="G58"/>
  <c r="H63"/>
  <c r="K71"/>
  <c r="Q72"/>
  <c r="L2"/>
  <c r="G5"/>
  <c r="K5"/>
  <c r="H11"/>
  <c r="I13"/>
  <c r="G15"/>
  <c r="E18"/>
  <c r="D21"/>
  <c r="K23"/>
  <c r="D26"/>
  <c r="G27"/>
  <c r="E29"/>
  <c r="G31"/>
  <c r="D33"/>
  <c r="K36"/>
  <c r="E38"/>
  <c r="I41"/>
  <c r="E44"/>
  <c r="E46"/>
  <c r="H49"/>
  <c r="E56"/>
  <c r="K57"/>
  <c r="E59"/>
  <c r="E60"/>
  <c r="E63"/>
  <c r="K64"/>
  <c r="I66"/>
  <c r="H68"/>
  <c r="H69"/>
  <c r="H71"/>
  <c r="L72"/>
  <c r="D10"/>
  <c r="G11"/>
  <c r="K12"/>
  <c r="K78" s="1"/>
  <c r="I16"/>
  <c r="E19"/>
  <c r="I20"/>
  <c r="D22"/>
  <c r="G25"/>
  <c r="G28"/>
  <c r="E30"/>
  <c r="I32"/>
  <c r="D35"/>
  <c r="H36"/>
  <c r="H39"/>
  <c r="D41"/>
  <c r="E47"/>
  <c r="E49"/>
  <c r="E51"/>
  <c r="E53"/>
  <c r="D56"/>
  <c r="I57"/>
  <c r="H66"/>
  <c r="H67"/>
  <c r="H70"/>
  <c r="D25" i="17"/>
  <c r="D40"/>
  <c r="D12"/>
  <c r="D61"/>
  <c r="E72"/>
  <c r="E45"/>
  <c r="E43"/>
  <c r="E39"/>
  <c r="E36"/>
  <c r="E25"/>
  <c r="E23"/>
  <c r="E52"/>
  <c r="E53"/>
  <c r="E51"/>
  <c r="E49"/>
  <c r="E47"/>
  <c r="E30"/>
  <c r="E19"/>
  <c r="E63"/>
  <c r="E60"/>
  <c r="E59"/>
  <c r="E56"/>
  <c r="E46"/>
  <c r="E44"/>
  <c r="E38"/>
  <c r="E29"/>
  <c r="E18"/>
  <c r="E54"/>
  <c r="I37"/>
  <c r="I21"/>
  <c r="I12"/>
  <c r="I64"/>
  <c r="I57"/>
  <c r="I32"/>
  <c r="I20"/>
  <c r="I16"/>
  <c r="I66"/>
  <c r="I41"/>
  <c r="I13"/>
  <c r="I35"/>
  <c r="E48"/>
  <c r="E50"/>
  <c r="I15"/>
  <c r="E28"/>
  <c r="L2"/>
  <c r="F10"/>
  <c r="H11"/>
  <c r="H78" s="1"/>
  <c r="G15"/>
  <c r="J16"/>
  <c r="F19"/>
  <c r="D21"/>
  <c r="F22"/>
  <c r="K23"/>
  <c r="D26"/>
  <c r="G27"/>
  <c r="F30"/>
  <c r="G31"/>
  <c r="D33"/>
  <c r="F35"/>
  <c r="K36"/>
  <c r="J39"/>
  <c r="F47"/>
  <c r="H49"/>
  <c r="F51"/>
  <c r="F53"/>
  <c r="K57"/>
  <c r="J61"/>
  <c r="K64"/>
  <c r="H68"/>
  <c r="H69"/>
  <c r="H71"/>
  <c r="D10"/>
  <c r="G11"/>
  <c r="K12"/>
  <c r="K14"/>
  <c r="J17"/>
  <c r="D22"/>
  <c r="J23"/>
  <c r="G25"/>
  <c r="F27"/>
  <c r="G28"/>
  <c r="F31"/>
  <c r="D35"/>
  <c r="H36"/>
  <c r="J37"/>
  <c r="H39"/>
  <c r="D41"/>
  <c r="F43"/>
  <c r="F45"/>
  <c r="D56"/>
  <c r="J58"/>
  <c r="D60"/>
  <c r="F61"/>
  <c r="J62"/>
  <c r="H66"/>
  <c r="H67"/>
  <c r="G69"/>
  <c r="H70"/>
  <c r="O70" s="1"/>
  <c r="H72"/>
  <c r="D11"/>
  <c r="J14"/>
  <c r="K15"/>
  <c r="D17"/>
  <c r="G20"/>
  <c r="D27"/>
  <c r="F28"/>
  <c r="G29"/>
  <c r="D31"/>
  <c r="G32"/>
  <c r="G33"/>
  <c r="G40"/>
  <c r="D47"/>
  <c r="F48"/>
  <c r="F50"/>
  <c r="F52"/>
  <c r="F54"/>
  <c r="H57"/>
  <c r="H58"/>
  <c r="G59"/>
  <c r="H64"/>
  <c r="F67"/>
  <c r="L2" i="16"/>
  <c r="L5" i="1"/>
  <c r="M84" s="1"/>
  <c r="H72"/>
  <c r="E72"/>
  <c r="K71"/>
  <c r="H71"/>
  <c r="H70"/>
  <c r="F70"/>
  <c r="J69"/>
  <c r="H69"/>
  <c r="G69"/>
  <c r="K68"/>
  <c r="J68"/>
  <c r="H68"/>
  <c r="H67"/>
  <c r="F67"/>
  <c r="J66"/>
  <c r="I66"/>
  <c r="H66"/>
  <c r="H65"/>
  <c r="F65"/>
  <c r="K64"/>
  <c r="I64"/>
  <c r="H64"/>
  <c r="H63"/>
  <c r="E63"/>
  <c r="J62"/>
  <c r="G62"/>
  <c r="F62"/>
  <c r="J61"/>
  <c r="F61"/>
  <c r="D61"/>
  <c r="F60"/>
  <c r="E60"/>
  <c r="D60"/>
  <c r="G59"/>
  <c r="F59"/>
  <c r="E59"/>
  <c r="J58"/>
  <c r="H58"/>
  <c r="G58"/>
  <c r="K57"/>
  <c r="I57"/>
  <c r="H57"/>
  <c r="H56"/>
  <c r="E56"/>
  <c r="D56"/>
  <c r="F54"/>
  <c r="E54"/>
  <c r="F53"/>
  <c r="E53"/>
  <c r="F52"/>
  <c r="E52"/>
  <c r="F51"/>
  <c r="E51"/>
  <c r="F50"/>
  <c r="E50"/>
  <c r="H49"/>
  <c r="E49"/>
  <c r="F48"/>
  <c r="E48"/>
  <c r="F47"/>
  <c r="E47"/>
  <c r="D47"/>
  <c r="F46"/>
  <c r="E46"/>
  <c r="F45"/>
  <c r="E45"/>
  <c r="F44"/>
  <c r="E44"/>
  <c r="F43"/>
  <c r="E43"/>
  <c r="J41"/>
  <c r="I41"/>
  <c r="D41"/>
  <c r="G40"/>
  <c r="D40"/>
  <c r="J39"/>
  <c r="H39"/>
  <c r="E39"/>
  <c r="F38"/>
  <c r="E38"/>
  <c r="J37"/>
  <c r="I37"/>
  <c r="H37"/>
  <c r="K36"/>
  <c r="H36"/>
  <c r="E36"/>
  <c r="I35"/>
  <c r="F35"/>
  <c r="D35"/>
  <c r="G33"/>
  <c r="F33"/>
  <c r="D33"/>
  <c r="I32"/>
  <c r="G32"/>
  <c r="F32"/>
  <c r="G31"/>
  <c r="F31"/>
  <c r="D31"/>
  <c r="G30"/>
  <c r="F30"/>
  <c r="E30"/>
  <c r="G29"/>
  <c r="F29"/>
  <c r="E29"/>
  <c r="G28"/>
  <c r="F28"/>
  <c r="E28"/>
  <c r="G27"/>
  <c r="F27"/>
  <c r="D27"/>
  <c r="G26"/>
  <c r="D26"/>
  <c r="G25"/>
  <c r="E25"/>
  <c r="D25"/>
  <c r="K23"/>
  <c r="J23"/>
  <c r="E23"/>
  <c r="I22"/>
  <c r="F22"/>
  <c r="D22"/>
  <c r="I21"/>
  <c r="H21"/>
  <c r="D21"/>
  <c r="I20"/>
  <c r="G20"/>
  <c r="E20"/>
  <c r="F19"/>
  <c r="E19"/>
  <c r="J18"/>
  <c r="G18"/>
  <c r="E18"/>
  <c r="J17"/>
  <c r="D17"/>
  <c r="K16"/>
  <c r="J16"/>
  <c r="I16"/>
  <c r="K15"/>
  <c r="I15"/>
  <c r="G15"/>
  <c r="K14"/>
  <c r="J14"/>
  <c r="J13"/>
  <c r="I13"/>
  <c r="K12"/>
  <c r="I12"/>
  <c r="D12"/>
  <c r="H11"/>
  <c r="G11"/>
  <c r="D11"/>
  <c r="I10"/>
  <c r="F10"/>
  <c r="D10"/>
  <c r="L2"/>
  <c r="K78" i="19" l="1"/>
  <c r="K78" i="22"/>
  <c r="K78" i="23"/>
  <c r="K78" i="17"/>
  <c r="K78" i="20"/>
  <c r="K78" i="16"/>
  <c r="J78" i="19"/>
  <c r="J78" i="21"/>
  <c r="J78" i="22"/>
  <c r="J78" i="20"/>
  <c r="L5"/>
  <c r="N5" s="1"/>
  <c r="J78" i="17"/>
  <c r="J78" i="23"/>
  <c r="J78" i="16"/>
  <c r="I78"/>
  <c r="I78" i="20"/>
  <c r="L5" i="23"/>
  <c r="N5" s="1"/>
  <c r="P5" s="1"/>
  <c r="I78" i="17"/>
  <c r="I78" i="23"/>
  <c r="I78" i="18"/>
  <c r="I78" i="19"/>
  <c r="I78" i="21"/>
  <c r="I78" i="22"/>
  <c r="H78" i="18"/>
  <c r="H78" i="20"/>
  <c r="H78" i="16"/>
  <c r="H78" i="21"/>
  <c r="H78" i="19"/>
  <c r="H78" i="22"/>
  <c r="H78" i="23"/>
  <c r="G78" i="20"/>
  <c r="L5" i="16"/>
  <c r="N5" s="1"/>
  <c r="P5" s="1"/>
  <c r="G78" i="17"/>
  <c r="G78" i="18"/>
  <c r="G78" i="21"/>
  <c r="G78" i="16"/>
  <c r="G78" i="19"/>
  <c r="G78" i="22"/>
  <c r="G78" i="23"/>
  <c r="L5" i="18"/>
  <c r="N5" s="1"/>
  <c r="P5" s="1"/>
  <c r="F78" i="21"/>
  <c r="L5" i="17"/>
  <c r="N5" s="1"/>
  <c r="P5" s="1"/>
  <c r="F78"/>
  <c r="F78" i="18"/>
  <c r="L5" i="19"/>
  <c r="N5" s="1"/>
  <c r="P5" s="1"/>
  <c r="L5" i="22"/>
  <c r="N5" s="1"/>
  <c r="P5" s="1"/>
  <c r="F78" i="19"/>
  <c r="F78" i="22"/>
  <c r="F78" i="23"/>
  <c r="F78" i="20"/>
  <c r="L5" i="21"/>
  <c r="N5" s="1"/>
  <c r="P5" s="1"/>
  <c r="F78" i="16"/>
  <c r="D78" i="21"/>
  <c r="D78" i="18"/>
  <c r="D78" i="16"/>
  <c r="D78" i="19"/>
  <c r="D78" i="22"/>
  <c r="D78" i="23"/>
  <c r="D78" i="17"/>
  <c r="D78" i="20"/>
  <c r="E78" i="17"/>
  <c r="J75" s="1"/>
  <c r="E78" i="18"/>
  <c r="J75" s="1"/>
  <c r="E78" i="19"/>
  <c r="E78" i="22"/>
  <c r="E78" i="23"/>
  <c r="E78" i="16"/>
  <c r="E78" i="20"/>
  <c r="J75" s="1"/>
  <c r="E78" i="21"/>
  <c r="P5" i="20"/>
  <c r="E78" i="1"/>
  <c r="H78"/>
  <c r="O21"/>
  <c r="P21"/>
  <c r="L21"/>
  <c r="Q21"/>
  <c r="L29"/>
  <c r="O29"/>
  <c r="P29"/>
  <c r="Q29"/>
  <c r="Q22"/>
  <c r="L22"/>
  <c r="O22"/>
  <c r="P22"/>
  <c r="P32"/>
  <c r="Q32"/>
  <c r="L32"/>
  <c r="O32"/>
  <c r="D78"/>
  <c r="G78"/>
  <c r="K78"/>
  <c r="O72"/>
  <c r="P72"/>
  <c r="Q72"/>
  <c r="L72"/>
  <c r="F78"/>
  <c r="P26"/>
  <c r="L26"/>
  <c r="Q26"/>
  <c r="O26"/>
  <c r="R26" s="1"/>
  <c r="O23"/>
  <c r="P23"/>
  <c r="L23"/>
  <c r="Q23"/>
  <c r="O27"/>
  <c r="R27" s="1"/>
  <c r="P27"/>
  <c r="Q27"/>
  <c r="L27"/>
  <c r="Q52"/>
  <c r="O52"/>
  <c r="P52"/>
  <c r="L52"/>
  <c r="Q12"/>
  <c r="L12"/>
  <c r="O12"/>
  <c r="P12"/>
  <c r="P20"/>
  <c r="Q20"/>
  <c r="L20"/>
  <c r="O20"/>
  <c r="O25"/>
  <c r="R25" s="1"/>
  <c r="P25"/>
  <c r="Q25"/>
  <c r="L25"/>
  <c r="O28"/>
  <c r="R28" s="1"/>
  <c r="P28"/>
  <c r="Q28"/>
  <c r="L28"/>
  <c r="Q62"/>
  <c r="L62"/>
  <c r="O62"/>
  <c r="P62"/>
  <c r="I78"/>
  <c r="J78"/>
  <c r="Q65" i="17"/>
  <c r="Q13" i="16"/>
  <c r="Q11"/>
  <c r="O63" i="20"/>
  <c r="O65"/>
  <c r="O14" i="18"/>
  <c r="P67" i="16"/>
  <c r="L51"/>
  <c r="N5" i="1"/>
  <c r="O63" i="17"/>
  <c r="P14" i="18"/>
  <c r="P71" i="16"/>
  <c r="L14" i="18"/>
  <c r="O68" i="17"/>
  <c r="O70" i="20"/>
  <c r="O13" i="16"/>
  <c r="P38"/>
  <c r="L70"/>
  <c r="M70" s="1"/>
  <c r="Q61" i="18"/>
  <c r="Q58" i="20"/>
  <c r="L65"/>
  <c r="Q31" i="16"/>
  <c r="L17"/>
  <c r="M17" s="1"/>
  <c r="Q65" i="20"/>
  <c r="P65"/>
  <c r="P12" i="23"/>
  <c r="P57" i="16"/>
  <c r="P62"/>
  <c r="P30"/>
  <c r="O72"/>
  <c r="L45"/>
  <c r="O37"/>
  <c r="O38"/>
  <c r="P49"/>
  <c r="L49"/>
  <c r="O38" i="17"/>
  <c r="O17" i="18"/>
  <c r="O68" i="20"/>
  <c r="O30" i="16"/>
  <c r="P35"/>
  <c r="P32"/>
  <c r="P43"/>
  <c r="P65"/>
  <c r="L64" i="18"/>
  <c r="O40" i="20"/>
  <c r="P51" i="16"/>
  <c r="P72"/>
  <c r="P25"/>
  <c r="P11"/>
  <c r="L23"/>
  <c r="P62" i="17"/>
  <c r="O18"/>
  <c r="L11" i="16"/>
  <c r="M11" s="1"/>
  <c r="O11"/>
  <c r="O56"/>
  <c r="L27"/>
  <c r="N27" s="1"/>
  <c r="P17"/>
  <c r="P64"/>
  <c r="O16"/>
  <c r="O39"/>
  <c r="P69"/>
  <c r="P20"/>
  <c r="O53"/>
  <c r="O60"/>
  <c r="P36"/>
  <c r="P44"/>
  <c r="L61"/>
  <c r="N61" s="1"/>
  <c r="P22"/>
  <c r="O51"/>
  <c r="Q58" i="17"/>
  <c r="O18" i="23"/>
  <c r="P23" i="16"/>
  <c r="O23"/>
  <c r="P46"/>
  <c r="Q72"/>
  <c r="P13"/>
  <c r="P39"/>
  <c r="L72"/>
  <c r="P70"/>
  <c r="L65" i="17"/>
  <c r="O32" i="23"/>
  <c r="O22" i="16"/>
  <c r="P10"/>
  <c r="Q52"/>
  <c r="L64"/>
  <c r="N64" s="1"/>
  <c r="O30" i="23"/>
  <c r="L53" i="16"/>
  <c r="L19"/>
  <c r="O49"/>
  <c r="O69"/>
  <c r="L12"/>
  <c r="N12" s="1"/>
  <c r="L67"/>
  <c r="N67" s="1"/>
  <c r="P27"/>
  <c r="P31"/>
  <c r="P37"/>
  <c r="L43"/>
  <c r="O10"/>
  <c r="L31"/>
  <c r="N31" s="1"/>
  <c r="L25"/>
  <c r="O41"/>
  <c r="L57"/>
  <c r="N57" s="1"/>
  <c r="O66"/>
  <c r="L47"/>
  <c r="P41"/>
  <c r="P14"/>
  <c r="P12"/>
  <c r="O27"/>
  <c r="O14"/>
  <c r="Q40"/>
  <c r="P28"/>
  <c r="P56"/>
  <c r="L36"/>
  <c r="O17"/>
  <c r="Q23"/>
  <c r="P58"/>
  <c r="P63"/>
  <c r="P62" i="20"/>
  <c r="P16" i="16"/>
  <c r="P66"/>
  <c r="P19"/>
  <c r="L39"/>
  <c r="P47"/>
  <c r="P61"/>
  <c r="L14"/>
  <c r="N14" s="1"/>
  <c r="O19"/>
  <c r="O36"/>
  <c r="O47"/>
  <c r="Q61"/>
  <c r="Q27"/>
  <c r="Q43"/>
  <c r="Q47"/>
  <c r="P65" i="17"/>
  <c r="O65"/>
  <c r="O28" i="22"/>
  <c r="O68"/>
  <c r="O58" i="23"/>
  <c r="O28"/>
  <c r="Q37" i="16"/>
  <c r="P45"/>
  <c r="Q65"/>
  <c r="L65"/>
  <c r="Q19"/>
  <c r="O69" i="22"/>
  <c r="O59" i="23"/>
  <c r="O23"/>
  <c r="O15"/>
  <c r="P60" i="16"/>
  <c r="P53"/>
  <c r="L60"/>
  <c r="O35"/>
  <c r="L28"/>
  <c r="O15" i="22"/>
  <c r="O18"/>
  <c r="O64" i="23"/>
  <c r="O39"/>
  <c r="Q64" i="16"/>
  <c r="O25"/>
  <c r="O57"/>
  <c r="O62"/>
  <c r="Q66"/>
  <c r="O18"/>
  <c r="Q51"/>
  <c r="Q60"/>
  <c r="Q58"/>
  <c r="O63"/>
  <c r="Q45"/>
  <c r="Q57"/>
  <c r="O12"/>
  <c r="P40" i="17"/>
  <c r="O23" i="20"/>
  <c r="O23" i="21"/>
  <c r="O31" i="16"/>
  <c r="Q21"/>
  <c r="L32"/>
  <c r="O32" i="22"/>
  <c r="O29"/>
  <c r="O68" i="18"/>
  <c r="O29" i="16"/>
  <c r="P29"/>
  <c r="L29"/>
  <c r="L46"/>
  <c r="Q46"/>
  <c r="O46"/>
  <c r="O54"/>
  <c r="P54"/>
  <c r="L54"/>
  <c r="L71"/>
  <c r="Q71"/>
  <c r="O71"/>
  <c r="O28"/>
  <c r="Q53"/>
  <c r="Q39"/>
  <c r="L58"/>
  <c r="L66"/>
  <c r="L37"/>
  <c r="O33"/>
  <c r="P33"/>
  <c r="L33"/>
  <c r="O52"/>
  <c r="P52"/>
  <c r="L52"/>
  <c r="L30"/>
  <c r="Q30"/>
  <c r="O68"/>
  <c r="L68"/>
  <c r="P68"/>
  <c r="O61"/>
  <c r="L20"/>
  <c r="Q36"/>
  <c r="Q59"/>
  <c r="O45"/>
  <c r="O65"/>
  <c r="Q18"/>
  <c r="O58"/>
  <c r="L13"/>
  <c r="P18"/>
  <c r="Q12"/>
  <c r="L63"/>
  <c r="Q63"/>
  <c r="Q67"/>
  <c r="O67"/>
  <c r="L44"/>
  <c r="O44"/>
  <c r="Q44"/>
  <c r="L69"/>
  <c r="Q69"/>
  <c r="O50"/>
  <c r="P50"/>
  <c r="L50"/>
  <c r="Q25"/>
  <c r="O43"/>
  <c r="Q28"/>
  <c r="Q29"/>
  <c r="L18"/>
  <c r="L16"/>
  <c r="Q16"/>
  <c r="O48"/>
  <c r="P48"/>
  <c r="L48"/>
  <c r="Q70"/>
  <c r="O70"/>
  <c r="O59"/>
  <c r="P59"/>
  <c r="L59"/>
  <c r="O15"/>
  <c r="L15"/>
  <c r="Q15"/>
  <c r="P15"/>
  <c r="L38"/>
  <c r="Q38"/>
  <c r="R38" s="1"/>
  <c r="O64"/>
  <c r="L62"/>
  <c r="O20"/>
  <c r="O32"/>
  <c r="Q68"/>
  <c r="Q20"/>
  <c r="Q32"/>
  <c r="Q62"/>
  <c r="Q33"/>
  <c r="L41"/>
  <c r="Q41"/>
  <c r="Q35"/>
  <c r="L35"/>
  <c r="N60"/>
  <c r="O21"/>
  <c r="P21"/>
  <c r="L21"/>
  <c r="L26"/>
  <c r="Q26"/>
  <c r="O26"/>
  <c r="Q17"/>
  <c r="Q22"/>
  <c r="L22"/>
  <c r="L10"/>
  <c r="Q10"/>
  <c r="O40"/>
  <c r="P40"/>
  <c r="L40"/>
  <c r="Q56"/>
  <c r="L56"/>
  <c r="M23"/>
  <c r="M53"/>
  <c r="O58" i="22"/>
  <c r="Q32" i="17"/>
  <c r="O39"/>
  <c r="O72" i="20"/>
  <c r="O68" i="21"/>
  <c r="O59" i="22"/>
  <c r="O37"/>
  <c r="O61" i="18"/>
  <c r="O37" i="19"/>
  <c r="O37" i="21"/>
  <c r="O45" i="18"/>
  <c r="O36"/>
  <c r="O68" i="19"/>
  <c r="O38"/>
  <c r="L25" i="20"/>
  <c r="O19"/>
  <c r="O58" i="21"/>
  <c r="O28"/>
  <c r="P20" i="17"/>
  <c r="R14" i="18"/>
  <c r="O62" i="19"/>
  <c r="L61" i="20"/>
  <c r="N61" s="1"/>
  <c r="O30"/>
  <c r="O67" i="18"/>
  <c r="O57"/>
  <c r="L61" i="17"/>
  <c r="N61" s="1"/>
  <c r="L37"/>
  <c r="M37" s="1"/>
  <c r="O30"/>
  <c r="O58" i="19"/>
  <c r="O62" i="21"/>
  <c r="O30"/>
  <c r="O18"/>
  <c r="O69" i="17"/>
  <c r="O25"/>
  <c r="P57" i="18"/>
  <c r="Q36"/>
  <c r="P60"/>
  <c r="O39" i="19"/>
  <c r="O29" i="21"/>
  <c r="O20" i="23"/>
  <c r="O29" i="17"/>
  <c r="O72"/>
  <c r="O66" i="18"/>
  <c r="L39"/>
  <c r="P69"/>
  <c r="P17"/>
  <c r="L45"/>
  <c r="O59" i="19"/>
  <c r="O69"/>
  <c r="O57" i="20"/>
  <c r="O32"/>
  <c r="O39"/>
  <c r="O16"/>
  <c r="O32" i="21"/>
  <c r="O15"/>
  <c r="O39" i="22"/>
  <c r="O20"/>
  <c r="O29" i="23"/>
  <c r="O68"/>
  <c r="O23" i="17"/>
  <c r="P12"/>
  <c r="O70" i="18"/>
  <c r="Q47"/>
  <c r="P31"/>
  <c r="O58"/>
  <c r="L57"/>
  <c r="M57" s="1"/>
  <c r="O32"/>
  <c r="O36" i="20"/>
  <c r="O59" i="21"/>
  <c r="O66"/>
  <c r="Q61"/>
  <c r="O16"/>
  <c r="O19" i="17"/>
  <c r="L37" i="20"/>
  <c r="M37" s="1"/>
  <c r="O64" i="21"/>
  <c r="O61" i="22"/>
  <c r="O66" i="23"/>
  <c r="O19"/>
  <c r="O39" i="21"/>
  <c r="O14"/>
  <c r="O14" i="20"/>
  <c r="L62"/>
  <c r="M62" s="1"/>
  <c r="O20"/>
  <c r="O59"/>
  <c r="O29"/>
  <c r="O20" i="19"/>
  <c r="O61"/>
  <c r="O15"/>
  <c r="O11" i="18"/>
  <c r="R72"/>
  <c r="S72" s="1"/>
  <c r="L61"/>
  <c r="O26"/>
  <c r="O62"/>
  <c r="Q43"/>
  <c r="L31"/>
  <c r="O23"/>
  <c r="O16"/>
  <c r="L27"/>
  <c r="M27" s="1"/>
  <c r="P61"/>
  <c r="O67" i="17"/>
  <c r="O15"/>
  <c r="Q12"/>
  <c r="O36"/>
  <c r="Q37"/>
  <c r="O67" i="23"/>
  <c r="O20" i="21"/>
  <c r="O28" i="20"/>
  <c r="O67"/>
  <c r="M61" i="23"/>
  <c r="N61"/>
  <c r="O45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5"/>
  <c r="L65"/>
  <c r="Q65"/>
  <c r="O52"/>
  <c r="P52"/>
  <c r="L52"/>
  <c r="Q52"/>
  <c r="P37"/>
  <c r="L37"/>
  <c r="Q37"/>
  <c r="Q12"/>
  <c r="Q72"/>
  <c r="L70"/>
  <c r="O65"/>
  <c r="Q61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O54"/>
  <c r="P54"/>
  <c r="L54"/>
  <c r="Q54"/>
  <c r="P32"/>
  <c r="L32"/>
  <c r="Q32"/>
  <c r="O25"/>
  <c r="P25"/>
  <c r="L25"/>
  <c r="Q25"/>
  <c r="O36"/>
  <c r="O69"/>
  <c r="O38"/>
  <c r="Q70"/>
  <c r="O61"/>
  <c r="Q64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2"/>
  <c r="L62"/>
  <c r="Q62"/>
  <c r="O48"/>
  <c r="P48"/>
  <c r="L48"/>
  <c r="Q48"/>
  <c r="O40"/>
  <c r="P40"/>
  <c r="L40"/>
  <c r="Q40"/>
  <c r="P28"/>
  <c r="L28"/>
  <c r="Q28"/>
  <c r="O14"/>
  <c r="O57"/>
  <c r="L12"/>
  <c r="O26"/>
  <c r="P72"/>
  <c r="O12"/>
  <c r="P61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O10"/>
  <c r="P59"/>
  <c r="L59"/>
  <c r="Q59"/>
  <c r="P46"/>
  <c r="L46"/>
  <c r="Q46"/>
  <c r="O46"/>
  <c r="P29"/>
  <c r="L29"/>
  <c r="Q29"/>
  <c r="P18"/>
  <c r="L18"/>
  <c r="Q18"/>
  <c r="P58"/>
  <c r="L58"/>
  <c r="Q58"/>
  <c r="O50"/>
  <c r="P50"/>
  <c r="L50"/>
  <c r="Q50"/>
  <c r="P20"/>
  <c r="L20"/>
  <c r="Q20"/>
  <c r="O63"/>
  <c r="L72"/>
  <c r="P70"/>
  <c r="Q64" i="22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5"/>
  <c r="L65"/>
  <c r="Q65"/>
  <c r="O52"/>
  <c r="P52"/>
  <c r="L52"/>
  <c r="Q52"/>
  <c r="P37"/>
  <c r="L37"/>
  <c r="Q37"/>
  <c r="P20"/>
  <c r="L20"/>
  <c r="Q20"/>
  <c r="O14"/>
  <c r="O57"/>
  <c r="O30"/>
  <c r="O26"/>
  <c r="P61"/>
  <c r="L72"/>
  <c r="P70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O10"/>
  <c r="P59"/>
  <c r="L59"/>
  <c r="Q59"/>
  <c r="P46"/>
  <c r="L46"/>
  <c r="Q46"/>
  <c r="O46"/>
  <c r="P29"/>
  <c r="L29"/>
  <c r="Q29"/>
  <c r="P18"/>
  <c r="L18"/>
  <c r="Q18"/>
  <c r="O54"/>
  <c r="P54"/>
  <c r="L54"/>
  <c r="Q54"/>
  <c r="P32"/>
  <c r="L32"/>
  <c r="Q32"/>
  <c r="P28"/>
  <c r="L28"/>
  <c r="Q28"/>
  <c r="O38"/>
  <c r="L61"/>
  <c r="Q72"/>
  <c r="L70"/>
  <c r="O45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2"/>
  <c r="L62"/>
  <c r="Q62"/>
  <c r="O48"/>
  <c r="P48"/>
  <c r="L48"/>
  <c r="Q48"/>
  <c r="O40"/>
  <c r="P40"/>
  <c r="L40"/>
  <c r="Q40"/>
  <c r="O12"/>
  <c r="P12"/>
  <c r="L12"/>
  <c r="Q12"/>
  <c r="O67"/>
  <c r="O64"/>
  <c r="O23"/>
  <c r="O19"/>
  <c r="O66"/>
  <c r="O16"/>
  <c r="O65"/>
  <c r="Q61"/>
  <c r="Q70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P58"/>
  <c r="L58"/>
  <c r="Q58"/>
  <c r="O50"/>
  <c r="P50"/>
  <c r="L50"/>
  <c r="Q50"/>
  <c r="O25"/>
  <c r="P25"/>
  <c r="L25"/>
  <c r="Q25"/>
  <c r="O36"/>
  <c r="O63"/>
  <c r="P72"/>
  <c r="O45" i="21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5"/>
  <c r="L65"/>
  <c r="Q65"/>
  <c r="O52"/>
  <c r="P52"/>
  <c r="L52"/>
  <c r="Q52"/>
  <c r="P37"/>
  <c r="L37"/>
  <c r="Q37"/>
  <c r="P20"/>
  <c r="L20"/>
  <c r="Q20"/>
  <c r="O67"/>
  <c r="O19"/>
  <c r="O26"/>
  <c r="P70"/>
  <c r="O61"/>
  <c r="P72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O54"/>
  <c r="P54"/>
  <c r="L54"/>
  <c r="Q54"/>
  <c r="P32"/>
  <c r="L32"/>
  <c r="Q32"/>
  <c r="P28"/>
  <c r="L28"/>
  <c r="Q28"/>
  <c r="O36"/>
  <c r="O69"/>
  <c r="O38"/>
  <c r="L70"/>
  <c r="P61"/>
  <c r="L72"/>
  <c r="Q64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2"/>
  <c r="L62"/>
  <c r="Q62"/>
  <c r="O48"/>
  <c r="P48"/>
  <c r="L48"/>
  <c r="Q48"/>
  <c r="O40"/>
  <c r="P40"/>
  <c r="L40"/>
  <c r="Q40"/>
  <c r="O12"/>
  <c r="P12"/>
  <c r="L12"/>
  <c r="Q12"/>
  <c r="O57"/>
  <c r="Q70"/>
  <c r="L61"/>
  <c r="Q72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O10"/>
  <c r="P59"/>
  <c r="L59"/>
  <c r="Q59"/>
  <c r="P46"/>
  <c r="L46"/>
  <c r="Q46"/>
  <c r="O46"/>
  <c r="P29"/>
  <c r="L29"/>
  <c r="Q29"/>
  <c r="P18"/>
  <c r="L18"/>
  <c r="Q18"/>
  <c r="P58"/>
  <c r="L58"/>
  <c r="Q58"/>
  <c r="O50"/>
  <c r="P50"/>
  <c r="L50"/>
  <c r="Q50"/>
  <c r="O25"/>
  <c r="P25"/>
  <c r="L25"/>
  <c r="Q25"/>
  <c r="O63"/>
  <c r="O65"/>
  <c r="N25" i="20"/>
  <c r="Q64"/>
  <c r="L64"/>
  <c r="P64"/>
  <c r="Q47"/>
  <c r="O47"/>
  <c r="P47"/>
  <c r="L47"/>
  <c r="Q31"/>
  <c r="O31"/>
  <c r="P31"/>
  <c r="L31"/>
  <c r="Q11"/>
  <c r="O11"/>
  <c r="P11"/>
  <c r="L11"/>
  <c r="P22"/>
  <c r="L22"/>
  <c r="Q22"/>
  <c r="O22"/>
  <c r="P71"/>
  <c r="L71"/>
  <c r="Q71"/>
  <c r="O71"/>
  <c r="O33"/>
  <c r="P33"/>
  <c r="L33"/>
  <c r="Q33"/>
  <c r="P26"/>
  <c r="L26"/>
  <c r="Q26"/>
  <c r="P16"/>
  <c r="L16"/>
  <c r="Q16"/>
  <c r="P30"/>
  <c r="L30"/>
  <c r="Q30"/>
  <c r="Q49"/>
  <c r="O49"/>
  <c r="L49"/>
  <c r="P49"/>
  <c r="Q23"/>
  <c r="L23"/>
  <c r="P23"/>
  <c r="Q39"/>
  <c r="L39"/>
  <c r="P39"/>
  <c r="Q32"/>
  <c r="P40"/>
  <c r="O25"/>
  <c r="L70"/>
  <c r="P58"/>
  <c r="P32"/>
  <c r="Q61"/>
  <c r="Q37"/>
  <c r="O64"/>
  <c r="O62"/>
  <c r="Q67"/>
  <c r="P67"/>
  <c r="L67"/>
  <c r="Q57"/>
  <c r="P57"/>
  <c r="L57"/>
  <c r="Q27"/>
  <c r="O27"/>
  <c r="L27"/>
  <c r="P27"/>
  <c r="P14"/>
  <c r="L14"/>
  <c r="Q14"/>
  <c r="P69"/>
  <c r="L69"/>
  <c r="Q69"/>
  <c r="P56"/>
  <c r="L56"/>
  <c r="Q56"/>
  <c r="O56"/>
  <c r="O21"/>
  <c r="P21"/>
  <c r="L21"/>
  <c r="Q21"/>
  <c r="O50"/>
  <c r="P50"/>
  <c r="L50"/>
  <c r="Q50"/>
  <c r="O48"/>
  <c r="P48"/>
  <c r="L48"/>
  <c r="Q48"/>
  <c r="O54"/>
  <c r="P54"/>
  <c r="L54"/>
  <c r="Q54"/>
  <c r="P18"/>
  <c r="L18"/>
  <c r="Q18"/>
  <c r="P38"/>
  <c r="L38"/>
  <c r="Q38"/>
  <c r="P63"/>
  <c r="L63"/>
  <c r="Q63"/>
  <c r="Q36"/>
  <c r="L36"/>
  <c r="P36"/>
  <c r="L40"/>
  <c r="P25"/>
  <c r="O12"/>
  <c r="L58"/>
  <c r="L32"/>
  <c r="O61"/>
  <c r="O58"/>
  <c r="O18"/>
  <c r="O26"/>
  <c r="N65"/>
  <c r="M65"/>
  <c r="P41"/>
  <c r="L41"/>
  <c r="Q41"/>
  <c r="O41"/>
  <c r="P35"/>
  <c r="L35"/>
  <c r="Q35"/>
  <c r="O35"/>
  <c r="P68"/>
  <c r="L68"/>
  <c r="Q68"/>
  <c r="P15"/>
  <c r="L15"/>
  <c r="Q15"/>
  <c r="P28"/>
  <c r="L28"/>
  <c r="Q28"/>
  <c r="P46"/>
  <c r="L46"/>
  <c r="Q46"/>
  <c r="O46"/>
  <c r="Q53"/>
  <c r="O53"/>
  <c r="L53"/>
  <c r="P53"/>
  <c r="O45"/>
  <c r="P45"/>
  <c r="L45"/>
  <c r="Q45"/>
  <c r="Q40"/>
  <c r="P12"/>
  <c r="Q70"/>
  <c r="P37"/>
  <c r="P61"/>
  <c r="Q12"/>
  <c r="O69"/>
  <c r="O37"/>
  <c r="O15"/>
  <c r="Q62"/>
  <c r="O17"/>
  <c r="P17"/>
  <c r="L17"/>
  <c r="Q17"/>
  <c r="P66"/>
  <c r="L66"/>
  <c r="Q66"/>
  <c r="P60"/>
  <c r="L60"/>
  <c r="O60"/>
  <c r="Q60"/>
  <c r="P10"/>
  <c r="L10"/>
  <c r="Q10"/>
  <c r="O10"/>
  <c r="O52"/>
  <c r="P52"/>
  <c r="L52"/>
  <c r="Q52"/>
  <c r="P20"/>
  <c r="L20"/>
  <c r="Q20"/>
  <c r="P13"/>
  <c r="L13"/>
  <c r="Q13"/>
  <c r="O13"/>
  <c r="P29"/>
  <c r="L29"/>
  <c r="Q29"/>
  <c r="P44"/>
  <c r="L44"/>
  <c r="Q44"/>
  <c r="O44"/>
  <c r="P59"/>
  <c r="L59"/>
  <c r="Q59"/>
  <c r="Q19"/>
  <c r="L19"/>
  <c r="P19"/>
  <c r="Q51"/>
  <c r="O51"/>
  <c r="L51"/>
  <c r="P51"/>
  <c r="O43"/>
  <c r="P43"/>
  <c r="L43"/>
  <c r="Q43"/>
  <c r="Q72"/>
  <c r="P72"/>
  <c r="L72"/>
  <c r="L12"/>
  <c r="P70"/>
  <c r="O66"/>
  <c r="Q25"/>
  <c r="Q64" i="19"/>
  <c r="P64"/>
  <c r="L64"/>
  <c r="Q57"/>
  <c r="P57"/>
  <c r="L57"/>
  <c r="Q11"/>
  <c r="O11"/>
  <c r="P11"/>
  <c r="L11"/>
  <c r="P60"/>
  <c r="L60"/>
  <c r="Q60"/>
  <c r="O60"/>
  <c r="P56"/>
  <c r="L56"/>
  <c r="Q56"/>
  <c r="O56"/>
  <c r="P35"/>
  <c r="L35"/>
  <c r="Q35"/>
  <c r="O35"/>
  <c r="P30"/>
  <c r="L30"/>
  <c r="Q30"/>
  <c r="P68"/>
  <c r="L68"/>
  <c r="Q68"/>
  <c r="P63"/>
  <c r="L63"/>
  <c r="Q63"/>
  <c r="P44"/>
  <c r="L44"/>
  <c r="Q44"/>
  <c r="O44"/>
  <c r="P38"/>
  <c r="L38"/>
  <c r="Q38"/>
  <c r="O33"/>
  <c r="P33"/>
  <c r="L33"/>
  <c r="Q33"/>
  <c r="P65"/>
  <c r="L65"/>
  <c r="Q65"/>
  <c r="O52"/>
  <c r="P52"/>
  <c r="L52"/>
  <c r="Q52"/>
  <c r="P37"/>
  <c r="L37"/>
  <c r="Q37"/>
  <c r="P20"/>
  <c r="L20"/>
  <c r="Q20"/>
  <c r="O14"/>
  <c r="O57"/>
  <c r="O30"/>
  <c r="O26"/>
  <c r="P61"/>
  <c r="L72"/>
  <c r="P70"/>
  <c r="P67"/>
  <c r="L67"/>
  <c r="Q67"/>
  <c r="O43"/>
  <c r="P43"/>
  <c r="L43"/>
  <c r="Q43"/>
  <c r="Q23"/>
  <c r="P23"/>
  <c r="L23"/>
  <c r="O17"/>
  <c r="P17"/>
  <c r="L17"/>
  <c r="Q17"/>
  <c r="P66"/>
  <c r="L66"/>
  <c r="Q66"/>
  <c r="Q49"/>
  <c r="O49"/>
  <c r="P49"/>
  <c r="L49"/>
  <c r="P41"/>
  <c r="L41"/>
  <c r="Q41"/>
  <c r="O41"/>
  <c r="P16"/>
  <c r="L16"/>
  <c r="Q16"/>
  <c r="P10"/>
  <c r="L10"/>
  <c r="Q10"/>
  <c r="O10"/>
  <c r="P59"/>
  <c r="L59"/>
  <c r="Q59"/>
  <c r="P46"/>
  <c r="L46"/>
  <c r="Q46"/>
  <c r="O46"/>
  <c r="P29"/>
  <c r="L29"/>
  <c r="Q29"/>
  <c r="P18"/>
  <c r="L18"/>
  <c r="Q18"/>
  <c r="O54"/>
  <c r="P54"/>
  <c r="L54"/>
  <c r="Q54"/>
  <c r="P32"/>
  <c r="L32"/>
  <c r="Q32"/>
  <c r="P28"/>
  <c r="L28"/>
  <c r="Q28"/>
  <c r="L61"/>
  <c r="Q72"/>
  <c r="L70"/>
  <c r="O45"/>
  <c r="P45"/>
  <c r="L45"/>
  <c r="Q45"/>
  <c r="Q36"/>
  <c r="P36"/>
  <c r="L36"/>
  <c r="P14"/>
  <c r="L14"/>
  <c r="Q14"/>
  <c r="Q51"/>
  <c r="O51"/>
  <c r="P51"/>
  <c r="L51"/>
  <c r="P22"/>
  <c r="L22"/>
  <c r="Q22"/>
  <c r="O22"/>
  <c r="P71"/>
  <c r="L71"/>
  <c r="Q71"/>
  <c r="O71"/>
  <c r="P13"/>
  <c r="L13"/>
  <c r="Q13"/>
  <c r="O13"/>
  <c r="P62"/>
  <c r="L62"/>
  <c r="Q62"/>
  <c r="O48"/>
  <c r="P48"/>
  <c r="L48"/>
  <c r="Q48"/>
  <c r="O40"/>
  <c r="P40"/>
  <c r="L40"/>
  <c r="Q40"/>
  <c r="O12"/>
  <c r="P12"/>
  <c r="L12"/>
  <c r="Q12"/>
  <c r="O29"/>
  <c r="O18"/>
  <c r="O67"/>
  <c r="O64"/>
  <c r="O23"/>
  <c r="O19"/>
  <c r="O66"/>
  <c r="O16"/>
  <c r="O65"/>
  <c r="Q61"/>
  <c r="Q70"/>
  <c r="Q47"/>
  <c r="O47"/>
  <c r="P47"/>
  <c r="L47"/>
  <c r="Q39"/>
  <c r="P39"/>
  <c r="L39"/>
  <c r="Q31"/>
  <c r="O31"/>
  <c r="P31"/>
  <c r="L31"/>
  <c r="Q27"/>
  <c r="O27"/>
  <c r="P27"/>
  <c r="L27"/>
  <c r="P69"/>
  <c r="L69"/>
  <c r="Q69"/>
  <c r="Q53"/>
  <c r="O53"/>
  <c r="P53"/>
  <c r="L53"/>
  <c r="Q19"/>
  <c r="P19"/>
  <c r="L19"/>
  <c r="P26"/>
  <c r="L26"/>
  <c r="Q26"/>
  <c r="O21"/>
  <c r="P21"/>
  <c r="L21"/>
  <c r="Q21"/>
  <c r="P15"/>
  <c r="L15"/>
  <c r="Q15"/>
  <c r="P58"/>
  <c r="L58"/>
  <c r="Q58"/>
  <c r="O50"/>
  <c r="P50"/>
  <c r="L50"/>
  <c r="Q50"/>
  <c r="O25"/>
  <c r="P25"/>
  <c r="L25"/>
  <c r="Q25"/>
  <c r="O32"/>
  <c r="O28"/>
  <c r="O36"/>
  <c r="O63"/>
  <c r="P72"/>
  <c r="O43" i="18"/>
  <c r="P45"/>
  <c r="L60"/>
  <c r="O20"/>
  <c r="P47"/>
  <c r="L23"/>
  <c r="Q23"/>
  <c r="N31"/>
  <c r="M31"/>
  <c r="N27"/>
  <c r="N39"/>
  <c r="M39"/>
  <c r="N64"/>
  <c r="M64"/>
  <c r="Q46"/>
  <c r="O46"/>
  <c r="L46"/>
  <c r="P46"/>
  <c r="Q38"/>
  <c r="L38"/>
  <c r="P38"/>
  <c r="M45"/>
  <c r="N45"/>
  <c r="P39"/>
  <c r="P64"/>
  <c r="L11"/>
  <c r="Q39"/>
  <c r="O51"/>
  <c r="P51"/>
  <c r="L51"/>
  <c r="Q51"/>
  <c r="N61"/>
  <c r="M61"/>
  <c r="P52"/>
  <c r="L52"/>
  <c r="Q52"/>
  <c r="O52"/>
  <c r="P37"/>
  <c r="L37"/>
  <c r="Q37"/>
  <c r="P28"/>
  <c r="L28"/>
  <c r="Q28"/>
  <c r="Q66"/>
  <c r="L66"/>
  <c r="P66"/>
  <c r="O53"/>
  <c r="P53"/>
  <c r="L53"/>
  <c r="Q53"/>
  <c r="Q41"/>
  <c r="O41"/>
  <c r="L41"/>
  <c r="P41"/>
  <c r="Q35"/>
  <c r="O35"/>
  <c r="P35"/>
  <c r="L35"/>
  <c r="Q71"/>
  <c r="P71"/>
  <c r="L71"/>
  <c r="O71"/>
  <c r="P59"/>
  <c r="L59"/>
  <c r="O59"/>
  <c r="Q59"/>
  <c r="P33"/>
  <c r="L33"/>
  <c r="Q33"/>
  <c r="O33"/>
  <c r="Q26"/>
  <c r="L26"/>
  <c r="P26"/>
  <c r="P18"/>
  <c r="L18"/>
  <c r="Q18"/>
  <c r="O18"/>
  <c r="P54"/>
  <c r="L54"/>
  <c r="Q54"/>
  <c r="O54"/>
  <c r="P40"/>
  <c r="L40"/>
  <c r="Q40"/>
  <c r="O40"/>
  <c r="P32"/>
  <c r="L32"/>
  <c r="Q32"/>
  <c r="P65"/>
  <c r="L65"/>
  <c r="Q65"/>
  <c r="Q69"/>
  <c r="O28"/>
  <c r="O64"/>
  <c r="O39"/>
  <c r="L12"/>
  <c r="O69"/>
  <c r="Q64"/>
  <c r="O12"/>
  <c r="L47"/>
  <c r="P36"/>
  <c r="O19"/>
  <c r="O27"/>
  <c r="Q45"/>
  <c r="L17"/>
  <c r="L69"/>
  <c r="P43"/>
  <c r="O60"/>
  <c r="P15"/>
  <c r="L15"/>
  <c r="Q15"/>
  <c r="Q56"/>
  <c r="O56"/>
  <c r="L56"/>
  <c r="P56"/>
  <c r="Q30"/>
  <c r="P30"/>
  <c r="L30"/>
  <c r="Q22"/>
  <c r="O22"/>
  <c r="L22"/>
  <c r="P22"/>
  <c r="Q16"/>
  <c r="P16"/>
  <c r="L16"/>
  <c r="N72"/>
  <c r="U72" s="1"/>
  <c r="M72"/>
  <c r="T72" s="1"/>
  <c r="P21"/>
  <c r="L21"/>
  <c r="Q21"/>
  <c r="O21"/>
  <c r="P48"/>
  <c r="L48"/>
  <c r="Q48"/>
  <c r="O48"/>
  <c r="O25"/>
  <c r="P25"/>
  <c r="L25"/>
  <c r="Q25"/>
  <c r="P62"/>
  <c r="L62"/>
  <c r="Q62"/>
  <c r="P67"/>
  <c r="L67"/>
  <c r="Q67"/>
  <c r="M14"/>
  <c r="N14"/>
  <c r="P12"/>
  <c r="O63"/>
  <c r="O30"/>
  <c r="Q12"/>
  <c r="O15"/>
  <c r="P23"/>
  <c r="Q11"/>
  <c r="Q57"/>
  <c r="L36"/>
  <c r="P27"/>
  <c r="O65"/>
  <c r="Q17"/>
  <c r="L43"/>
  <c r="Q60"/>
  <c r="O49"/>
  <c r="P49"/>
  <c r="L49"/>
  <c r="Q49"/>
  <c r="P19"/>
  <c r="L19"/>
  <c r="Q19"/>
  <c r="Q10"/>
  <c r="O10"/>
  <c r="L10"/>
  <c r="P10"/>
  <c r="P68"/>
  <c r="L68"/>
  <c r="Q68"/>
  <c r="Q63"/>
  <c r="P63"/>
  <c r="L63"/>
  <c r="Q44"/>
  <c r="O44"/>
  <c r="P44"/>
  <c r="L44"/>
  <c r="P29"/>
  <c r="L29"/>
  <c r="Q29"/>
  <c r="O29"/>
  <c r="Q13"/>
  <c r="O13"/>
  <c r="L13"/>
  <c r="P13"/>
  <c r="P58"/>
  <c r="L58"/>
  <c r="Q58"/>
  <c r="P50"/>
  <c r="L50"/>
  <c r="Q50"/>
  <c r="O50"/>
  <c r="P20"/>
  <c r="L20"/>
  <c r="Q20"/>
  <c r="P70"/>
  <c r="L70"/>
  <c r="Q70"/>
  <c r="O37"/>
  <c r="Q27"/>
  <c r="O47"/>
  <c r="O38"/>
  <c r="Q31"/>
  <c r="O31"/>
  <c r="P11"/>
  <c r="M61" i="17"/>
  <c r="Q31"/>
  <c r="O31"/>
  <c r="L31"/>
  <c r="P31"/>
  <c r="O17"/>
  <c r="P17"/>
  <c r="L17"/>
  <c r="Q17"/>
  <c r="P66"/>
  <c r="L66"/>
  <c r="Q66"/>
  <c r="P60"/>
  <c r="L60"/>
  <c r="O60"/>
  <c r="Q60"/>
  <c r="P10"/>
  <c r="L10"/>
  <c r="Q10"/>
  <c r="O10"/>
  <c r="P46"/>
  <c r="L46"/>
  <c r="Q46"/>
  <c r="O46"/>
  <c r="Q53"/>
  <c r="P53"/>
  <c r="O53"/>
  <c r="L53"/>
  <c r="Q23"/>
  <c r="L23"/>
  <c r="P23"/>
  <c r="Q39"/>
  <c r="L39"/>
  <c r="P39"/>
  <c r="L62"/>
  <c r="P58"/>
  <c r="L40"/>
  <c r="P25"/>
  <c r="O12"/>
  <c r="L20"/>
  <c r="P37"/>
  <c r="Q62"/>
  <c r="P61"/>
  <c r="O66"/>
  <c r="O20"/>
  <c r="O37"/>
  <c r="Q25"/>
  <c r="Q64"/>
  <c r="P64"/>
  <c r="L64"/>
  <c r="Q47"/>
  <c r="O47"/>
  <c r="P47"/>
  <c r="L47"/>
  <c r="Q11"/>
  <c r="O11"/>
  <c r="P11"/>
  <c r="L11"/>
  <c r="P22"/>
  <c r="L22"/>
  <c r="Q22"/>
  <c r="O22"/>
  <c r="P71"/>
  <c r="L71"/>
  <c r="Q71"/>
  <c r="O71"/>
  <c r="O33"/>
  <c r="P33"/>
  <c r="L33"/>
  <c r="Q33"/>
  <c r="P26"/>
  <c r="L26"/>
  <c r="Q26"/>
  <c r="O26"/>
  <c r="O50"/>
  <c r="P50"/>
  <c r="L50"/>
  <c r="Q50"/>
  <c r="P13"/>
  <c r="L13"/>
  <c r="Q13"/>
  <c r="O13"/>
  <c r="O54"/>
  <c r="P54"/>
  <c r="L54"/>
  <c r="Q54"/>
  <c r="P29"/>
  <c r="L29"/>
  <c r="Q29"/>
  <c r="P44"/>
  <c r="L44"/>
  <c r="Q44"/>
  <c r="O44"/>
  <c r="P59"/>
  <c r="L59"/>
  <c r="Q59"/>
  <c r="Q19"/>
  <c r="P19"/>
  <c r="L19"/>
  <c r="Q51"/>
  <c r="O51"/>
  <c r="L51"/>
  <c r="P51"/>
  <c r="O52"/>
  <c r="P52"/>
  <c r="L52"/>
  <c r="Q52"/>
  <c r="Q36"/>
  <c r="P36"/>
  <c r="L36"/>
  <c r="Q20"/>
  <c r="Q40"/>
  <c r="L25"/>
  <c r="P70"/>
  <c r="O61"/>
  <c r="O32"/>
  <c r="O59"/>
  <c r="Q67"/>
  <c r="P67"/>
  <c r="L67"/>
  <c r="Q57"/>
  <c r="P57"/>
  <c r="L57"/>
  <c r="Q27"/>
  <c r="O27"/>
  <c r="L27"/>
  <c r="P27"/>
  <c r="P14"/>
  <c r="L14"/>
  <c r="Q14"/>
  <c r="P69"/>
  <c r="L69"/>
  <c r="Q69"/>
  <c r="P56"/>
  <c r="L56"/>
  <c r="Q56"/>
  <c r="O56"/>
  <c r="O21"/>
  <c r="P21"/>
  <c r="L21"/>
  <c r="Q21"/>
  <c r="P28"/>
  <c r="L28"/>
  <c r="Q28"/>
  <c r="O48"/>
  <c r="P48"/>
  <c r="L48"/>
  <c r="Q48"/>
  <c r="P16"/>
  <c r="L16"/>
  <c r="Q16"/>
  <c r="P30"/>
  <c r="L30"/>
  <c r="Q30"/>
  <c r="Q49"/>
  <c r="O49"/>
  <c r="L49"/>
  <c r="P49"/>
  <c r="O45"/>
  <c r="P45"/>
  <c r="L45"/>
  <c r="Q45"/>
  <c r="L58"/>
  <c r="O40"/>
  <c r="L12"/>
  <c r="L70"/>
  <c r="P32"/>
  <c r="Q61"/>
  <c r="O57"/>
  <c r="O64"/>
  <c r="O62"/>
  <c r="M65"/>
  <c r="N65"/>
  <c r="P41"/>
  <c r="L41"/>
  <c r="Q41"/>
  <c r="O41"/>
  <c r="P35"/>
  <c r="L35"/>
  <c r="Q35"/>
  <c r="O35"/>
  <c r="P68"/>
  <c r="L68"/>
  <c r="Q68"/>
  <c r="P15"/>
  <c r="L15"/>
  <c r="Q15"/>
  <c r="P18"/>
  <c r="L18"/>
  <c r="Q18"/>
  <c r="P38"/>
  <c r="L38"/>
  <c r="Q38"/>
  <c r="P63"/>
  <c r="L63"/>
  <c r="Q63"/>
  <c r="O43"/>
  <c r="P43"/>
  <c r="L43"/>
  <c r="Q43"/>
  <c r="Q72"/>
  <c r="P72"/>
  <c r="L72"/>
  <c r="O14"/>
  <c r="O16"/>
  <c r="Q70"/>
  <c r="L32"/>
  <c r="O28"/>
  <c r="O58"/>
  <c r="O51" i="1"/>
  <c r="Q70"/>
  <c r="Q49"/>
  <c r="O18"/>
  <c r="L13"/>
  <c r="M13" s="1"/>
  <c r="L38"/>
  <c r="M38" s="1"/>
  <c r="Q17"/>
  <c r="O71"/>
  <c r="P57"/>
  <c r="P61"/>
  <c r="P16"/>
  <c r="Q19"/>
  <c r="O63"/>
  <c r="O38"/>
  <c r="L46"/>
  <c r="L69"/>
  <c r="O70"/>
  <c r="P46"/>
  <c r="O10"/>
  <c r="P13"/>
  <c r="O49"/>
  <c r="P53"/>
  <c r="Q67"/>
  <c r="O68"/>
  <c r="O19"/>
  <c r="O35"/>
  <c r="P38"/>
  <c r="O50"/>
  <c r="O54"/>
  <c r="O58"/>
  <c r="O59"/>
  <c r="L63"/>
  <c r="O14"/>
  <c r="P11"/>
  <c r="P15"/>
  <c r="O37"/>
  <c r="O44"/>
  <c r="Q45"/>
  <c r="P51"/>
  <c r="Q58"/>
  <c r="O66"/>
  <c r="P66"/>
  <c r="P71"/>
  <c r="O16"/>
  <c r="O15"/>
  <c r="L16"/>
  <c r="O41"/>
  <c r="P44"/>
  <c r="P49"/>
  <c r="Q53"/>
  <c r="P59"/>
  <c r="Q63"/>
  <c r="P64"/>
  <c r="O65"/>
  <c r="L66"/>
  <c r="P68"/>
  <c r="L71"/>
  <c r="M71" s="1"/>
  <c r="P31"/>
  <c r="P36"/>
  <c r="O30"/>
  <c r="P30"/>
  <c r="Q37"/>
  <c r="O13"/>
  <c r="Q14"/>
  <c r="P19"/>
  <c r="L30"/>
  <c r="P33"/>
  <c r="Q38"/>
  <c r="P39"/>
  <c r="Q43"/>
  <c r="L44"/>
  <c r="M44" s="1"/>
  <c r="O46"/>
  <c r="P47"/>
  <c r="O48"/>
  <c r="Q51"/>
  <c r="O53"/>
  <c r="O56"/>
  <c r="O60"/>
  <c r="P63"/>
  <c r="O67"/>
  <c r="O69"/>
  <c r="P69"/>
  <c r="O33"/>
  <c r="L35"/>
  <c r="O40"/>
  <c r="Q11"/>
  <c r="L41"/>
  <c r="L56"/>
  <c r="M56" s="1"/>
  <c r="L10"/>
  <c r="P35"/>
  <c r="P41"/>
  <c r="P60"/>
  <c r="L60"/>
  <c r="M60" s="1"/>
  <c r="P10"/>
  <c r="P56"/>
  <c r="O11"/>
  <c r="N13"/>
  <c r="L14"/>
  <c r="M14" s="1"/>
  <c r="P14"/>
  <c r="Q15"/>
  <c r="L17"/>
  <c r="M17" s="1"/>
  <c r="P17"/>
  <c r="Q18"/>
  <c r="O31"/>
  <c r="Q33"/>
  <c r="O36"/>
  <c r="L37"/>
  <c r="M37" s="1"/>
  <c r="P37"/>
  <c r="O39"/>
  <c r="Q40"/>
  <c r="L43"/>
  <c r="M43" s="1"/>
  <c r="P43"/>
  <c r="L45"/>
  <c r="M45" s="1"/>
  <c r="P45"/>
  <c r="O47"/>
  <c r="Q48"/>
  <c r="Q50"/>
  <c r="Q54"/>
  <c r="O57"/>
  <c r="L58"/>
  <c r="M58" s="1"/>
  <c r="P58"/>
  <c r="Q59"/>
  <c r="O61"/>
  <c r="O64"/>
  <c r="Q65"/>
  <c r="L67"/>
  <c r="M67" s="1"/>
  <c r="P67"/>
  <c r="Q68"/>
  <c r="L70"/>
  <c r="M70" s="1"/>
  <c r="P70"/>
  <c r="Q10"/>
  <c r="Q13"/>
  <c r="L15"/>
  <c r="M15" s="1"/>
  <c r="Q16"/>
  <c r="O17"/>
  <c r="L18"/>
  <c r="M18" s="1"/>
  <c r="P18"/>
  <c r="Q30"/>
  <c r="L33"/>
  <c r="M33" s="1"/>
  <c r="Q35"/>
  <c r="L40"/>
  <c r="M40" s="1"/>
  <c r="P40"/>
  <c r="Q41"/>
  <c r="O43"/>
  <c r="Q44"/>
  <c r="O45"/>
  <c r="Q46"/>
  <c r="L48"/>
  <c r="M48" s="1"/>
  <c r="P48"/>
  <c r="L50"/>
  <c r="M50" s="1"/>
  <c r="P50"/>
  <c r="L54"/>
  <c r="M54" s="1"/>
  <c r="P54"/>
  <c r="Q56"/>
  <c r="L59"/>
  <c r="M59" s="1"/>
  <c r="Q60"/>
  <c r="L65"/>
  <c r="M65" s="1"/>
  <c r="P65"/>
  <c r="Q66"/>
  <c r="L68"/>
  <c r="M68" s="1"/>
  <c r="Q69"/>
  <c r="Q71"/>
  <c r="Q31"/>
  <c r="Q36"/>
  <c r="Q39"/>
  <c r="Q47"/>
  <c r="Q57"/>
  <c r="Q61"/>
  <c r="Q64"/>
  <c r="L11"/>
  <c r="M11" s="1"/>
  <c r="L19"/>
  <c r="M19" s="1"/>
  <c r="L31"/>
  <c r="M31" s="1"/>
  <c r="L36"/>
  <c r="M36" s="1"/>
  <c r="L39"/>
  <c r="M39" s="1"/>
  <c r="L47"/>
  <c r="M47" s="1"/>
  <c r="L49"/>
  <c r="M49" s="1"/>
  <c r="L51"/>
  <c r="M51" s="1"/>
  <c r="L53"/>
  <c r="M53" s="1"/>
  <c r="L57"/>
  <c r="M57" s="1"/>
  <c r="L61"/>
  <c r="M61" s="1"/>
  <c r="L64"/>
  <c r="M64" s="1"/>
  <c r="J75" i="21" l="1"/>
  <c r="J75" i="22"/>
  <c r="J75" i="19"/>
  <c r="J75" i="23"/>
  <c r="J75" i="16"/>
  <c r="L78" i="18"/>
  <c r="N60"/>
  <c r="L78" i="19"/>
  <c r="L78" i="20"/>
  <c r="L78" i="22"/>
  <c r="L78" i="23"/>
  <c r="N47" i="16"/>
  <c r="N25"/>
  <c r="N53"/>
  <c r="N49"/>
  <c r="M45"/>
  <c r="L78" i="17"/>
  <c r="R58" i="20"/>
  <c r="N36" i="16"/>
  <c r="M43"/>
  <c r="M19"/>
  <c r="N51"/>
  <c r="M25" i="20"/>
  <c r="M60" i="16"/>
  <c r="N39"/>
  <c r="O84" i="1"/>
  <c r="V72" i="18"/>
  <c r="S38" i="16"/>
  <c r="M23" i="18"/>
  <c r="L78" i="21"/>
  <c r="U14" i="18"/>
  <c r="T14"/>
  <c r="L78" i="16"/>
  <c r="R58"/>
  <c r="M72"/>
  <c r="N23"/>
  <c r="S14" i="18"/>
  <c r="V14" s="1"/>
  <c r="R36"/>
  <c r="S36" s="1"/>
  <c r="N19" i="16"/>
  <c r="M67"/>
  <c r="S25" i="1"/>
  <c r="R21"/>
  <c r="S21" s="1"/>
  <c r="R29"/>
  <c r="S29" s="1"/>
  <c r="R23"/>
  <c r="N46"/>
  <c r="M46"/>
  <c r="R72"/>
  <c r="S72" s="1"/>
  <c r="N69"/>
  <c r="M69"/>
  <c r="M29"/>
  <c r="N29"/>
  <c r="U29" s="1"/>
  <c r="Q74"/>
  <c r="N35"/>
  <c r="M35"/>
  <c r="N63"/>
  <c r="M63"/>
  <c r="M10"/>
  <c r="L78"/>
  <c r="M62"/>
  <c r="N62"/>
  <c r="N12"/>
  <c r="M12"/>
  <c r="M26"/>
  <c r="T26" s="1"/>
  <c r="N26"/>
  <c r="U26" s="1"/>
  <c r="S26"/>
  <c r="N22"/>
  <c r="M22"/>
  <c r="R49"/>
  <c r="R52"/>
  <c r="S52" s="1"/>
  <c r="N30"/>
  <c r="M30"/>
  <c r="N16"/>
  <c r="M16"/>
  <c r="N20"/>
  <c r="M20"/>
  <c r="O74"/>
  <c r="R12"/>
  <c r="S12" s="1"/>
  <c r="M23"/>
  <c r="N23"/>
  <c r="S23"/>
  <c r="M72"/>
  <c r="T72" s="1"/>
  <c r="N72"/>
  <c r="N32"/>
  <c r="M32"/>
  <c r="N21"/>
  <c r="M21"/>
  <c r="R62"/>
  <c r="S62" s="1"/>
  <c r="R22"/>
  <c r="S22" s="1"/>
  <c r="N41"/>
  <c r="M41"/>
  <c r="N66"/>
  <c r="M66"/>
  <c r="N28"/>
  <c r="U28" s="1"/>
  <c r="M28"/>
  <c r="T28" s="1"/>
  <c r="S28"/>
  <c r="N25"/>
  <c r="U25" s="1"/>
  <c r="M25"/>
  <c r="T25" s="1"/>
  <c r="M52"/>
  <c r="N52"/>
  <c r="N27"/>
  <c r="U27" s="1"/>
  <c r="M27"/>
  <c r="T27" s="1"/>
  <c r="S27"/>
  <c r="R20"/>
  <c r="P74"/>
  <c r="R32"/>
  <c r="S32" s="1"/>
  <c r="N72" i="16"/>
  <c r="R49"/>
  <c r="S49" s="1"/>
  <c r="M57"/>
  <c r="M27"/>
  <c r="N43"/>
  <c r="M47"/>
  <c r="R35"/>
  <c r="S35" s="1"/>
  <c r="R61"/>
  <c r="M36"/>
  <c r="M51"/>
  <c r="M14"/>
  <c r="P5" i="1"/>
  <c r="Q84" s="1"/>
  <c r="R37" i="16"/>
  <c r="R65" i="20"/>
  <c r="R13" i="16"/>
  <c r="S13" s="1"/>
  <c r="M49"/>
  <c r="R43"/>
  <c r="S43" s="1"/>
  <c r="N70"/>
  <c r="M64"/>
  <c r="R39"/>
  <c r="S39" s="1"/>
  <c r="R65" i="17"/>
  <c r="R12" i="23"/>
  <c r="N11" i="16"/>
  <c r="R41"/>
  <c r="R63"/>
  <c r="S63" s="1"/>
  <c r="R51"/>
  <c r="S51" s="1"/>
  <c r="R11"/>
  <c r="S11" s="1"/>
  <c r="R60"/>
  <c r="U60" s="1"/>
  <c r="R23"/>
  <c r="T23" s="1"/>
  <c r="R72"/>
  <c r="S72" s="1"/>
  <c r="N45"/>
  <c r="U45" s="1"/>
  <c r="R46"/>
  <c r="S46" s="1"/>
  <c r="R47"/>
  <c r="S47" s="1"/>
  <c r="R45"/>
  <c r="S45" s="1"/>
  <c r="M25"/>
  <c r="T25" s="1"/>
  <c r="R31"/>
  <c r="R61" i="18"/>
  <c r="S61" s="1"/>
  <c r="M12" i="16"/>
  <c r="R56"/>
  <c r="S56" s="1"/>
  <c r="R30"/>
  <c r="S30" s="1"/>
  <c r="R53"/>
  <c r="S53" s="1"/>
  <c r="N17"/>
  <c r="R57" i="18"/>
  <c r="S57" s="1"/>
  <c r="R69" i="16"/>
  <c r="R62"/>
  <c r="R25"/>
  <c r="S25" s="1"/>
  <c r="M60" i="18"/>
  <c r="N37" i="20"/>
  <c r="R37"/>
  <c r="S37" s="1"/>
  <c r="R27" i="16"/>
  <c r="R14"/>
  <c r="S14" s="1"/>
  <c r="R19"/>
  <c r="S19" s="1"/>
  <c r="N62" i="20"/>
  <c r="R65" i="16"/>
  <c r="S65" s="1"/>
  <c r="M61" i="20"/>
  <c r="R38" i="22"/>
  <c r="S38" s="1"/>
  <c r="R68"/>
  <c r="M61" i="16"/>
  <c r="M31"/>
  <c r="M39"/>
  <c r="T39" s="1"/>
  <c r="R17"/>
  <c r="R40" i="17"/>
  <c r="S40" s="1"/>
  <c r="R22" i="16"/>
  <c r="S22" s="1"/>
  <c r="R71"/>
  <c r="R57"/>
  <c r="S57" s="1"/>
  <c r="R36"/>
  <c r="S36" s="1"/>
  <c r="R66"/>
  <c r="S66" s="1"/>
  <c r="R37" i="22"/>
  <c r="R64" i="16"/>
  <c r="R16"/>
  <c r="S16" s="1"/>
  <c r="R12"/>
  <c r="S12" s="1"/>
  <c r="N38" i="1"/>
  <c r="R68"/>
  <c r="S68" s="1"/>
  <c r="N60"/>
  <c r="N57" i="18"/>
  <c r="R17"/>
  <c r="R50" i="16"/>
  <c r="S50" s="1"/>
  <c r="N71" i="1"/>
  <c r="R57" i="22"/>
  <c r="S57" s="1"/>
  <c r="P74" i="16"/>
  <c r="P78" s="1"/>
  <c r="R28"/>
  <c r="S28" s="1"/>
  <c r="M65"/>
  <c r="N65"/>
  <c r="R44"/>
  <c r="S44" s="1"/>
  <c r="R18"/>
  <c r="S18" s="1"/>
  <c r="R32"/>
  <c r="S32" s="1"/>
  <c r="R20"/>
  <c r="S20" s="1"/>
  <c r="R67"/>
  <c r="N28"/>
  <c r="U28" s="1"/>
  <c r="M28"/>
  <c r="R65" i="21"/>
  <c r="R36" i="22"/>
  <c r="S36" s="1"/>
  <c r="R64" i="19"/>
  <c r="S64" s="1"/>
  <c r="M32" i="16"/>
  <c r="N32"/>
  <c r="R70" i="21"/>
  <c r="R68" i="16"/>
  <c r="R33"/>
  <c r="R26"/>
  <c r="S26" s="1"/>
  <c r="R72" i="23"/>
  <c r="S72" s="1"/>
  <c r="R11" i="18"/>
  <c r="S11" s="1"/>
  <c r="R23"/>
  <c r="S23" s="1"/>
  <c r="R40" i="16"/>
  <c r="S40" s="1"/>
  <c r="R70"/>
  <c r="R48"/>
  <c r="S48" s="1"/>
  <c r="R52"/>
  <c r="S52" s="1"/>
  <c r="R54"/>
  <c r="S54" s="1"/>
  <c r="R63" i="23"/>
  <c r="S63" s="1"/>
  <c r="R66" i="22"/>
  <c r="R72" i="21"/>
  <c r="S72" s="1"/>
  <c r="R59" i="19"/>
  <c r="S59" s="1"/>
  <c r="R67" i="17"/>
  <c r="R19"/>
  <c r="S19" s="1"/>
  <c r="R12"/>
  <c r="S12" s="1"/>
  <c r="N37"/>
  <c r="R64"/>
  <c r="N62" i="16"/>
  <c r="M62"/>
  <c r="M48"/>
  <c r="N48"/>
  <c r="N16"/>
  <c r="M16"/>
  <c r="N50"/>
  <c r="U50" s="1"/>
  <c r="M50"/>
  <c r="T50" s="1"/>
  <c r="N69"/>
  <c r="M69"/>
  <c r="N37"/>
  <c r="M37"/>
  <c r="N46"/>
  <c r="M46"/>
  <c r="T46" s="1"/>
  <c r="O74"/>
  <c r="O78" s="1"/>
  <c r="Q74"/>
  <c r="Q78" s="1"/>
  <c r="M54"/>
  <c r="N54"/>
  <c r="R29"/>
  <c r="S29" s="1"/>
  <c r="M59"/>
  <c r="N59"/>
  <c r="N44"/>
  <c r="M44"/>
  <c r="T44" s="1"/>
  <c r="N38"/>
  <c r="U38" s="1"/>
  <c r="M38"/>
  <c r="T38" s="1"/>
  <c r="M20"/>
  <c r="N20"/>
  <c r="U20" s="1"/>
  <c r="M68"/>
  <c r="N68"/>
  <c r="M52"/>
  <c r="T52" s="1"/>
  <c r="N52"/>
  <c r="U52" s="1"/>
  <c r="M58"/>
  <c r="N58"/>
  <c r="M71"/>
  <c r="N71"/>
  <c r="R15"/>
  <c r="N63"/>
  <c r="U63" s="1"/>
  <c r="M63"/>
  <c r="T63" s="1"/>
  <c r="M13"/>
  <c r="N13"/>
  <c r="M15"/>
  <c r="N15"/>
  <c r="M18"/>
  <c r="N18"/>
  <c r="M30"/>
  <c r="N30"/>
  <c r="U30" s="1"/>
  <c r="M33"/>
  <c r="N33"/>
  <c r="N66"/>
  <c r="M66"/>
  <c r="M29"/>
  <c r="T29" s="1"/>
  <c r="N29"/>
  <c r="R10"/>
  <c r="R21"/>
  <c r="R59"/>
  <c r="S59" s="1"/>
  <c r="M56"/>
  <c r="T56" s="1"/>
  <c r="N56"/>
  <c r="M10"/>
  <c r="N10"/>
  <c r="M41"/>
  <c r="N41"/>
  <c r="N21"/>
  <c r="M21"/>
  <c r="N40"/>
  <c r="M40"/>
  <c r="M26"/>
  <c r="N26"/>
  <c r="M22"/>
  <c r="N22"/>
  <c r="M35"/>
  <c r="N35"/>
  <c r="R37" i="19"/>
  <c r="R38"/>
  <c r="S38" s="1"/>
  <c r="R70" i="23"/>
  <c r="R14"/>
  <c r="S14" s="1"/>
  <c r="R70" i="17"/>
  <c r="R63" i="19"/>
  <c r="S63" s="1"/>
  <c r="R32"/>
  <c r="S32" s="1"/>
  <c r="R14" i="21"/>
  <c r="S14" s="1"/>
  <c r="R72" i="22"/>
  <c r="S72" s="1"/>
  <c r="R59"/>
  <c r="S59" s="1"/>
  <c r="R28" i="17"/>
  <c r="S28" s="1"/>
  <c r="R47" i="18"/>
  <c r="S47" s="1"/>
  <c r="R65" i="19"/>
  <c r="R58" i="17"/>
  <c r="R37" i="18"/>
  <c r="R65"/>
  <c r="R72" i="19"/>
  <c r="S72" s="1"/>
  <c r="R14" i="20"/>
  <c r="R15" i="21"/>
  <c r="S15" s="1"/>
  <c r="R28" i="22"/>
  <c r="S28" s="1"/>
  <c r="R58" i="23"/>
  <c r="R18"/>
  <c r="S18" s="1"/>
  <c r="R62"/>
  <c r="R15"/>
  <c r="S15" s="1"/>
  <c r="R52" i="21"/>
  <c r="S52" s="1"/>
  <c r="R13"/>
  <c r="R71"/>
  <c r="S71" s="1"/>
  <c r="R68" i="18"/>
  <c r="S68" s="1"/>
  <c r="R66"/>
  <c r="R13" i="17"/>
  <c r="S13" s="1"/>
  <c r="R26"/>
  <c r="S26" s="1"/>
  <c r="R25"/>
  <c r="S25" s="1"/>
  <c r="R39"/>
  <c r="S39" s="1"/>
  <c r="R60"/>
  <c r="S60" s="1"/>
  <c r="R31"/>
  <c r="S31" s="1"/>
  <c r="R67" i="18"/>
  <c r="S67" s="1"/>
  <c r="R45"/>
  <c r="S45" s="1"/>
  <c r="R62" i="19"/>
  <c r="R66" i="21"/>
  <c r="R37" i="23"/>
  <c r="R36" i="21"/>
  <c r="S36" s="1"/>
  <c r="R62" i="22"/>
  <c r="R20" i="23"/>
  <c r="S20" s="1"/>
  <c r="R50"/>
  <c r="S50" s="1"/>
  <c r="R49"/>
  <c r="S49" s="1"/>
  <c r="R66"/>
  <c r="R17"/>
  <c r="R57"/>
  <c r="S57" s="1"/>
  <c r="R40"/>
  <c r="R48"/>
  <c r="S48" s="1"/>
  <c r="R35"/>
  <c r="R36"/>
  <c r="S36" s="1"/>
  <c r="R19"/>
  <c r="S19" s="1"/>
  <c r="R62" i="17"/>
  <c r="R36" i="19"/>
  <c r="S36" s="1"/>
  <c r="R66" i="20"/>
  <c r="S66" s="1"/>
  <c r="R35"/>
  <c r="R18"/>
  <c r="S18" s="1"/>
  <c r="R63" i="21"/>
  <c r="S63" s="1"/>
  <c r="R47" i="22"/>
  <c r="S47" s="1"/>
  <c r="R65"/>
  <c r="R28" i="19"/>
  <c r="S28" s="1"/>
  <c r="R23"/>
  <c r="S23" s="1"/>
  <c r="R57"/>
  <c r="R67" i="20"/>
  <c r="R11"/>
  <c r="R31"/>
  <c r="R63" i="22"/>
  <c r="S63" s="1"/>
  <c r="R21" i="23"/>
  <c r="R67" i="19"/>
  <c r="R68"/>
  <c r="R20" i="20"/>
  <c r="S20" s="1"/>
  <c r="R58" i="21"/>
  <c r="R18"/>
  <c r="S18" s="1"/>
  <c r="R57"/>
  <c r="S57" s="1"/>
  <c r="R62"/>
  <c r="S62" s="1"/>
  <c r="R30"/>
  <c r="S30" s="1"/>
  <c r="R69"/>
  <c r="R32"/>
  <c r="S32" s="1"/>
  <c r="R37"/>
  <c r="R15" i="22"/>
  <c r="R16"/>
  <c r="R64"/>
  <c r="R41" i="23"/>
  <c r="S41" s="1"/>
  <c r="R23"/>
  <c r="S23" s="1"/>
  <c r="R26"/>
  <c r="S26" s="1"/>
  <c r="R11"/>
  <c r="S11" s="1"/>
  <c r="R69"/>
  <c r="R39"/>
  <c r="S39" s="1"/>
  <c r="R68" i="17"/>
  <c r="R27"/>
  <c r="R11"/>
  <c r="R66"/>
  <c r="R46"/>
  <c r="S46" s="1"/>
  <c r="R18" i="18"/>
  <c r="S18" s="1"/>
  <c r="R15" i="19"/>
  <c r="S15" s="1"/>
  <c r="R16"/>
  <c r="R19" i="20"/>
  <c r="S19" s="1"/>
  <c r="R29"/>
  <c r="S29" s="1"/>
  <c r="R47"/>
  <c r="S47" s="1"/>
  <c r="R12" i="21"/>
  <c r="R40"/>
  <c r="R48"/>
  <c r="S48" s="1"/>
  <c r="R68"/>
  <c r="S68" s="1"/>
  <c r="R35"/>
  <c r="R56"/>
  <c r="S56" s="1"/>
  <c r="R60"/>
  <c r="S60" s="1"/>
  <c r="R64"/>
  <c r="S64" s="1"/>
  <c r="R20"/>
  <c r="S20" s="1"/>
  <c r="R45"/>
  <c r="S45" s="1"/>
  <c r="R51" i="22"/>
  <c r="S51" s="1"/>
  <c r="R52"/>
  <c r="S52" s="1"/>
  <c r="R35"/>
  <c r="R56"/>
  <c r="S56" s="1"/>
  <c r="R60"/>
  <c r="S60" s="1"/>
  <c r="R30" i="23"/>
  <c r="S30" s="1"/>
  <c r="R32" i="22"/>
  <c r="R18"/>
  <c r="S18" s="1"/>
  <c r="R30"/>
  <c r="S30" s="1"/>
  <c r="R47" i="23"/>
  <c r="S47" s="1"/>
  <c r="R52"/>
  <c r="S52" s="1"/>
  <c r="R13"/>
  <c r="R71"/>
  <c r="R22"/>
  <c r="R41" i="20"/>
  <c r="R63"/>
  <c r="S63" s="1"/>
  <c r="R56"/>
  <c r="S56" s="1"/>
  <c r="R40"/>
  <c r="S40" s="1"/>
  <c r="R23"/>
  <c r="S23" s="1"/>
  <c r="R16"/>
  <c r="S16" s="1"/>
  <c r="R71"/>
  <c r="S71" s="1"/>
  <c r="R22"/>
  <c r="S22" s="1"/>
  <c r="R21" i="21"/>
  <c r="R27"/>
  <c r="R12" i="22"/>
  <c r="R40"/>
  <c r="S40" s="1"/>
  <c r="R48"/>
  <c r="S48" s="1"/>
  <c r="R13"/>
  <c r="R71"/>
  <c r="R22"/>
  <c r="R11"/>
  <c r="R63" i="1"/>
  <c r="U63" s="1"/>
  <c r="R14" i="17"/>
  <c r="R15"/>
  <c r="S15" s="1"/>
  <c r="R29"/>
  <c r="S29" s="1"/>
  <c r="R23"/>
  <c r="S23" s="1"/>
  <c r="R66" i="19"/>
  <c r="S66" s="1"/>
  <c r="R68" i="20"/>
  <c r="S68" s="1"/>
  <c r="R26"/>
  <c r="R36"/>
  <c r="S36" s="1"/>
  <c r="R38"/>
  <c r="S38" s="1"/>
  <c r="R61" i="23"/>
  <c r="S61" s="1"/>
  <c r="R58" i="22"/>
  <c r="R53"/>
  <c r="S53" s="1"/>
  <c r="R69"/>
  <c r="S69" s="1"/>
  <c r="R29"/>
  <c r="S29" s="1"/>
  <c r="R67"/>
  <c r="R26" i="21"/>
  <c r="R23"/>
  <c r="S23" s="1"/>
  <c r="R11"/>
  <c r="S11" s="1"/>
  <c r="R39"/>
  <c r="S39" s="1"/>
  <c r="R51"/>
  <c r="S51" s="1"/>
  <c r="R15" i="20"/>
  <c r="S15" s="1"/>
  <c r="R64"/>
  <c r="S64" s="1"/>
  <c r="R69"/>
  <c r="R28"/>
  <c r="S28" s="1"/>
  <c r="R72"/>
  <c r="S72" s="1"/>
  <c r="R39" i="19"/>
  <c r="S39" s="1"/>
  <c r="R47"/>
  <c r="S47" s="1"/>
  <c r="R18"/>
  <c r="S18" s="1"/>
  <c r="R51"/>
  <c r="S51" s="1"/>
  <c r="R52"/>
  <c r="S52" s="1"/>
  <c r="R35"/>
  <c r="R56"/>
  <c r="S56" s="1"/>
  <c r="R60"/>
  <c r="S60" s="1"/>
  <c r="R30"/>
  <c r="S30" s="1"/>
  <c r="R53"/>
  <c r="S53" s="1"/>
  <c r="R12"/>
  <c r="S12" s="1"/>
  <c r="R40"/>
  <c r="S40" s="1"/>
  <c r="R48"/>
  <c r="S48" s="1"/>
  <c r="R13"/>
  <c r="R71"/>
  <c r="R22"/>
  <c r="S22" s="1"/>
  <c r="R11"/>
  <c r="S11" s="1"/>
  <c r="R12" i="18"/>
  <c r="R16"/>
  <c r="R69"/>
  <c r="S69" s="1"/>
  <c r="R41"/>
  <c r="S41" s="1"/>
  <c r="R31"/>
  <c r="R70"/>
  <c r="R58"/>
  <c r="R32"/>
  <c r="R26"/>
  <c r="N23"/>
  <c r="U23" s="1"/>
  <c r="R39"/>
  <c r="T39" s="1"/>
  <c r="R16" i="17"/>
  <c r="S16" s="1"/>
  <c r="R72"/>
  <c r="S72" s="1"/>
  <c r="R69"/>
  <c r="R35"/>
  <c r="R41"/>
  <c r="S41" s="1"/>
  <c r="R57"/>
  <c r="R49"/>
  <c r="S49" s="1"/>
  <c r="R16" i="23"/>
  <c r="R68"/>
  <c r="S68" s="1"/>
  <c r="R64"/>
  <c r="R27"/>
  <c r="R45"/>
  <c r="S45" s="1"/>
  <c r="R29"/>
  <c r="S29" s="1"/>
  <c r="R67"/>
  <c r="R59"/>
  <c r="S59" s="1"/>
  <c r="R28"/>
  <c r="S28" s="1"/>
  <c r="R32"/>
  <c r="S32" s="1"/>
  <c r="R39" i="22"/>
  <c r="S39" s="1"/>
  <c r="R23"/>
  <c r="S23" s="1"/>
  <c r="R61"/>
  <c r="R54"/>
  <c r="S54" s="1"/>
  <c r="R46"/>
  <c r="S46" s="1"/>
  <c r="R43"/>
  <c r="S43" s="1"/>
  <c r="R70"/>
  <c r="R20"/>
  <c r="S20" s="1"/>
  <c r="R16" i="21"/>
  <c r="R22"/>
  <c r="R46"/>
  <c r="S46" s="1"/>
  <c r="R43"/>
  <c r="S43" s="1"/>
  <c r="R31"/>
  <c r="R29"/>
  <c r="S29" s="1"/>
  <c r="R59"/>
  <c r="S59" s="1"/>
  <c r="R28"/>
  <c r="S28" s="1"/>
  <c r="R39" i="20"/>
  <c r="S39" s="1"/>
  <c r="R70"/>
  <c r="R57"/>
  <c r="S57" s="1"/>
  <c r="R51"/>
  <c r="S51" s="1"/>
  <c r="R44"/>
  <c r="S44" s="1"/>
  <c r="R60"/>
  <c r="S60" s="1"/>
  <c r="R59"/>
  <c r="S59" s="1"/>
  <c r="R46"/>
  <c r="S46" s="1"/>
  <c r="R30"/>
  <c r="S30" s="1"/>
  <c r="R27"/>
  <c r="R32"/>
  <c r="R58" i="19"/>
  <c r="R69"/>
  <c r="R20"/>
  <c r="S20" s="1"/>
  <c r="R54"/>
  <c r="S54" s="1"/>
  <c r="R46"/>
  <c r="S46" s="1"/>
  <c r="R43"/>
  <c r="S43" s="1"/>
  <c r="R70"/>
  <c r="R29"/>
  <c r="S29" s="1"/>
  <c r="R61"/>
  <c r="S61" s="1"/>
  <c r="M29" i="23"/>
  <c r="N29"/>
  <c r="M46"/>
  <c r="N46"/>
  <c r="U46" s="1"/>
  <c r="M10"/>
  <c r="N10"/>
  <c r="M23"/>
  <c r="T23" s="1"/>
  <c r="N23"/>
  <c r="U23" s="1"/>
  <c r="N43"/>
  <c r="M43"/>
  <c r="N67"/>
  <c r="M67"/>
  <c r="N28"/>
  <c r="U28" s="1"/>
  <c r="M28"/>
  <c r="M68"/>
  <c r="N68"/>
  <c r="M64"/>
  <c r="N64"/>
  <c r="N25"/>
  <c r="M25"/>
  <c r="N32"/>
  <c r="M32"/>
  <c r="M19"/>
  <c r="T19" s="1"/>
  <c r="N19"/>
  <c r="U19" s="1"/>
  <c r="M69"/>
  <c r="N69"/>
  <c r="N14"/>
  <c r="M14"/>
  <c r="R33"/>
  <c r="R44"/>
  <c r="S44" s="1"/>
  <c r="R31"/>
  <c r="S31" s="1"/>
  <c r="M59"/>
  <c r="T59" s="1"/>
  <c r="N59"/>
  <c r="U59" s="1"/>
  <c r="M16"/>
  <c r="N16"/>
  <c r="M41"/>
  <c r="N41"/>
  <c r="M40"/>
  <c r="N40"/>
  <c r="M48"/>
  <c r="T48" s="1"/>
  <c r="N48"/>
  <c r="U48" s="1"/>
  <c r="N62"/>
  <c r="M62"/>
  <c r="M30"/>
  <c r="T30" s="1"/>
  <c r="N30"/>
  <c r="U30" s="1"/>
  <c r="M35"/>
  <c r="N35"/>
  <c r="M56"/>
  <c r="N56"/>
  <c r="M60"/>
  <c r="N60"/>
  <c r="M54"/>
  <c r="T54" s="1"/>
  <c r="N54"/>
  <c r="U54" s="1"/>
  <c r="M15"/>
  <c r="N15"/>
  <c r="M53"/>
  <c r="N53"/>
  <c r="N70"/>
  <c r="M70"/>
  <c r="M51"/>
  <c r="N51"/>
  <c r="Q74"/>
  <c r="Q78" s="1"/>
  <c r="N20"/>
  <c r="U20" s="1"/>
  <c r="M20"/>
  <c r="T20" s="1"/>
  <c r="M66"/>
  <c r="N66"/>
  <c r="N12"/>
  <c r="M12"/>
  <c r="M33"/>
  <c r="N33"/>
  <c r="M38"/>
  <c r="N38"/>
  <c r="U38" s="1"/>
  <c r="M44"/>
  <c r="T44" s="1"/>
  <c r="N44"/>
  <c r="U44" s="1"/>
  <c r="M21"/>
  <c r="N21"/>
  <c r="M26"/>
  <c r="N26"/>
  <c r="M27"/>
  <c r="N27"/>
  <c r="M31"/>
  <c r="N31"/>
  <c r="M39"/>
  <c r="T39" s="1"/>
  <c r="N39"/>
  <c r="U39" s="1"/>
  <c r="N37"/>
  <c r="M37"/>
  <c r="M36"/>
  <c r="T36" s="1"/>
  <c r="N36"/>
  <c r="U36" s="1"/>
  <c r="N45"/>
  <c r="U45" s="1"/>
  <c r="M45"/>
  <c r="R46"/>
  <c r="S46" s="1"/>
  <c r="R43"/>
  <c r="S43" s="1"/>
  <c r="R38"/>
  <c r="S38" s="1"/>
  <c r="R25"/>
  <c r="S25" s="1"/>
  <c r="R65"/>
  <c r="S65" s="1"/>
  <c r="N72"/>
  <c r="U72" s="1"/>
  <c r="M72"/>
  <c r="T72" s="1"/>
  <c r="M50"/>
  <c r="N50"/>
  <c r="U50" s="1"/>
  <c r="N58"/>
  <c r="M58"/>
  <c r="M18"/>
  <c r="N18"/>
  <c r="O74"/>
  <c r="O78" s="1"/>
  <c r="R10"/>
  <c r="M49"/>
  <c r="N49"/>
  <c r="U49" s="1"/>
  <c r="N17"/>
  <c r="M17"/>
  <c r="M63"/>
  <c r="T63" s="1"/>
  <c r="N63"/>
  <c r="U63" s="1"/>
  <c r="M11"/>
  <c r="N11"/>
  <c r="M57"/>
  <c r="N57"/>
  <c r="M47"/>
  <c r="T47" s="1"/>
  <c r="N47"/>
  <c r="U47" s="1"/>
  <c r="M52"/>
  <c r="N52"/>
  <c r="U52" s="1"/>
  <c r="M65"/>
  <c r="N65"/>
  <c r="M13"/>
  <c r="N13"/>
  <c r="M71"/>
  <c r="N71"/>
  <c r="M22"/>
  <c r="N22"/>
  <c r="P74"/>
  <c r="P78" s="1"/>
  <c r="R56"/>
  <c r="S56" s="1"/>
  <c r="R60"/>
  <c r="S60" s="1"/>
  <c r="R54"/>
  <c r="S54" s="1"/>
  <c r="R53"/>
  <c r="S53" s="1"/>
  <c r="R51"/>
  <c r="S51" s="1"/>
  <c r="M47" i="22"/>
  <c r="N47"/>
  <c r="U47" s="1"/>
  <c r="M51"/>
  <c r="T51" s="1"/>
  <c r="N51"/>
  <c r="U51" s="1"/>
  <c r="M61"/>
  <c r="N61"/>
  <c r="M54"/>
  <c r="T54" s="1"/>
  <c r="N54"/>
  <c r="U54" s="1"/>
  <c r="M29"/>
  <c r="N29"/>
  <c r="U29" s="1"/>
  <c r="M46"/>
  <c r="T46" s="1"/>
  <c r="N46"/>
  <c r="U46" s="1"/>
  <c r="M10"/>
  <c r="N10"/>
  <c r="M23"/>
  <c r="T23" s="1"/>
  <c r="N23"/>
  <c r="U23" s="1"/>
  <c r="N43"/>
  <c r="U43" s="1"/>
  <c r="M43"/>
  <c r="T43" s="1"/>
  <c r="N67"/>
  <c r="M67"/>
  <c r="N20"/>
  <c r="M20"/>
  <c r="M63"/>
  <c r="T63" s="1"/>
  <c r="N63"/>
  <c r="U63" s="1"/>
  <c r="M11"/>
  <c r="N11"/>
  <c r="M57"/>
  <c r="N57"/>
  <c r="N25"/>
  <c r="M25"/>
  <c r="M50"/>
  <c r="T50" s="1"/>
  <c r="N50"/>
  <c r="N58"/>
  <c r="M58"/>
  <c r="M19"/>
  <c r="N19"/>
  <c r="M69"/>
  <c r="N69"/>
  <c r="M36"/>
  <c r="T36" s="1"/>
  <c r="N36"/>
  <c r="U36" s="1"/>
  <c r="N45"/>
  <c r="M45"/>
  <c r="M59"/>
  <c r="T59" s="1"/>
  <c r="N59"/>
  <c r="U59" s="1"/>
  <c r="M16"/>
  <c r="N16"/>
  <c r="M41"/>
  <c r="N41"/>
  <c r="N72"/>
  <c r="U72" s="1"/>
  <c r="M72"/>
  <c r="T72" s="1"/>
  <c r="N37"/>
  <c r="M37"/>
  <c r="M68"/>
  <c r="N68"/>
  <c r="M64"/>
  <c r="N64"/>
  <c r="R21"/>
  <c r="R27"/>
  <c r="S27" s="1"/>
  <c r="R31"/>
  <c r="S31" s="1"/>
  <c r="Q74"/>
  <c r="Q78" s="1"/>
  <c r="R49"/>
  <c r="S49" s="1"/>
  <c r="R17"/>
  <c r="S17" s="1"/>
  <c r="R33"/>
  <c r="S33" s="1"/>
  <c r="R44"/>
  <c r="S44" s="1"/>
  <c r="M15"/>
  <c r="N15"/>
  <c r="M53"/>
  <c r="T53" s="1"/>
  <c r="N53"/>
  <c r="U53" s="1"/>
  <c r="N12"/>
  <c r="M12"/>
  <c r="M40"/>
  <c r="N40"/>
  <c r="M48"/>
  <c r="N48"/>
  <c r="U48" s="1"/>
  <c r="N62"/>
  <c r="M62"/>
  <c r="M13"/>
  <c r="N13"/>
  <c r="M71"/>
  <c r="N71"/>
  <c r="M22"/>
  <c r="N22"/>
  <c r="N70"/>
  <c r="M70"/>
  <c r="N28"/>
  <c r="M28"/>
  <c r="T28" s="1"/>
  <c r="M66"/>
  <c r="N66"/>
  <c r="M52"/>
  <c r="N52"/>
  <c r="U52" s="1"/>
  <c r="M65"/>
  <c r="N65"/>
  <c r="M30"/>
  <c r="T30" s="1"/>
  <c r="N30"/>
  <c r="U30" s="1"/>
  <c r="M35"/>
  <c r="N35"/>
  <c r="M56"/>
  <c r="T56" s="1"/>
  <c r="N56"/>
  <c r="U56" s="1"/>
  <c r="M60"/>
  <c r="T60" s="1"/>
  <c r="N60"/>
  <c r="U60" s="1"/>
  <c r="M21"/>
  <c r="N21"/>
  <c r="M26"/>
  <c r="N26"/>
  <c r="M27"/>
  <c r="N27"/>
  <c r="M31"/>
  <c r="N31"/>
  <c r="M39"/>
  <c r="N39"/>
  <c r="U39" s="1"/>
  <c r="N14"/>
  <c r="M14"/>
  <c r="N32"/>
  <c r="M32"/>
  <c r="M18"/>
  <c r="N18"/>
  <c r="O74"/>
  <c r="O78" s="1"/>
  <c r="R10"/>
  <c r="S10" s="1"/>
  <c r="M49"/>
  <c r="T49" s="1"/>
  <c r="N49"/>
  <c r="U49" s="1"/>
  <c r="N17"/>
  <c r="M17"/>
  <c r="M33"/>
  <c r="N33"/>
  <c r="M38"/>
  <c r="T38" s="1"/>
  <c r="N38"/>
  <c r="U38" s="1"/>
  <c r="M44"/>
  <c r="T44" s="1"/>
  <c r="N44"/>
  <c r="U44" s="1"/>
  <c r="R25"/>
  <c r="S25" s="1"/>
  <c r="R50"/>
  <c r="S50" s="1"/>
  <c r="R19"/>
  <c r="S19" s="1"/>
  <c r="R45"/>
  <c r="S45" s="1"/>
  <c r="P74"/>
  <c r="P78" s="1"/>
  <c r="R41"/>
  <c r="R26"/>
  <c r="S26" s="1"/>
  <c r="R14"/>
  <c r="N25" i="21"/>
  <c r="M25"/>
  <c r="M50"/>
  <c r="N50"/>
  <c r="N58"/>
  <c r="M58"/>
  <c r="M18"/>
  <c r="N18"/>
  <c r="O74"/>
  <c r="O78" s="1"/>
  <c r="R10"/>
  <c r="S10" s="1"/>
  <c r="M49"/>
  <c r="N49"/>
  <c r="N17"/>
  <c r="M17"/>
  <c r="M33"/>
  <c r="N33"/>
  <c r="M38"/>
  <c r="N38"/>
  <c r="M44"/>
  <c r="T44" s="1"/>
  <c r="N44"/>
  <c r="M54"/>
  <c r="N54"/>
  <c r="M15"/>
  <c r="N15"/>
  <c r="M53"/>
  <c r="N53"/>
  <c r="N37"/>
  <c r="M37"/>
  <c r="M36"/>
  <c r="T36" s="1"/>
  <c r="N36"/>
  <c r="U36" s="1"/>
  <c r="N45"/>
  <c r="U45" s="1"/>
  <c r="M45"/>
  <c r="T45" s="1"/>
  <c r="P74"/>
  <c r="P78" s="1"/>
  <c r="R41"/>
  <c r="R47"/>
  <c r="S47" s="1"/>
  <c r="R67"/>
  <c r="M29"/>
  <c r="T29" s="1"/>
  <c r="N29"/>
  <c r="U29" s="1"/>
  <c r="M46"/>
  <c r="T46" s="1"/>
  <c r="N46"/>
  <c r="U46" s="1"/>
  <c r="M10"/>
  <c r="N10"/>
  <c r="M23"/>
  <c r="T23" s="1"/>
  <c r="N23"/>
  <c r="U23" s="1"/>
  <c r="N43"/>
  <c r="M43"/>
  <c r="T43" s="1"/>
  <c r="N67"/>
  <c r="M67"/>
  <c r="M63"/>
  <c r="T63" s="1"/>
  <c r="N63"/>
  <c r="U63" s="1"/>
  <c r="M11"/>
  <c r="N11"/>
  <c r="M57"/>
  <c r="N57"/>
  <c r="N70"/>
  <c r="M70"/>
  <c r="M21"/>
  <c r="N21"/>
  <c r="M26"/>
  <c r="N26"/>
  <c r="M27"/>
  <c r="N27"/>
  <c r="M31"/>
  <c r="N31"/>
  <c r="M39"/>
  <c r="T39" s="1"/>
  <c r="N39"/>
  <c r="U39" s="1"/>
  <c r="M52"/>
  <c r="T52" s="1"/>
  <c r="N52"/>
  <c r="U52" s="1"/>
  <c r="M65"/>
  <c r="N65"/>
  <c r="M13"/>
  <c r="N13"/>
  <c r="M71"/>
  <c r="N71"/>
  <c r="M22"/>
  <c r="N22"/>
  <c r="R61"/>
  <c r="M59"/>
  <c r="T59" s="1"/>
  <c r="N59"/>
  <c r="U59" s="1"/>
  <c r="M16"/>
  <c r="N16"/>
  <c r="M41"/>
  <c r="N41"/>
  <c r="M61"/>
  <c r="N61"/>
  <c r="M68"/>
  <c r="N68"/>
  <c r="M64"/>
  <c r="N64"/>
  <c r="N28"/>
  <c r="U28" s="1"/>
  <c r="M28"/>
  <c r="T28" s="1"/>
  <c r="M47"/>
  <c r="N47"/>
  <c r="N14"/>
  <c r="M14"/>
  <c r="R25"/>
  <c r="S25" s="1"/>
  <c r="R50"/>
  <c r="S50" s="1"/>
  <c r="Q74"/>
  <c r="Q78" s="1"/>
  <c r="R49"/>
  <c r="S49" s="1"/>
  <c r="R17"/>
  <c r="R33"/>
  <c r="R44"/>
  <c r="S44" s="1"/>
  <c r="R54"/>
  <c r="S54" s="1"/>
  <c r="R53"/>
  <c r="S53" s="1"/>
  <c r="R19"/>
  <c r="S19" s="1"/>
  <c r="M66"/>
  <c r="N66"/>
  <c r="N12"/>
  <c r="M12"/>
  <c r="M40"/>
  <c r="N40"/>
  <c r="M48"/>
  <c r="T48" s="1"/>
  <c r="N48"/>
  <c r="U48" s="1"/>
  <c r="N62"/>
  <c r="M62"/>
  <c r="M30"/>
  <c r="T30" s="1"/>
  <c r="N30"/>
  <c r="U30" s="1"/>
  <c r="M35"/>
  <c r="N35"/>
  <c r="M56"/>
  <c r="T56" s="1"/>
  <c r="N56"/>
  <c r="U56" s="1"/>
  <c r="M60"/>
  <c r="T60" s="1"/>
  <c r="N60"/>
  <c r="U60" s="1"/>
  <c r="N72"/>
  <c r="U72" s="1"/>
  <c r="M72"/>
  <c r="T72" s="1"/>
  <c r="N32"/>
  <c r="M32"/>
  <c r="M19"/>
  <c r="N19"/>
  <c r="U19" s="1"/>
  <c r="M69"/>
  <c r="N69"/>
  <c r="N20"/>
  <c r="U20" s="1"/>
  <c r="M20"/>
  <c r="T20" s="1"/>
  <c r="M51"/>
  <c r="T51" s="1"/>
  <c r="N51"/>
  <c r="U51" s="1"/>
  <c r="R38"/>
  <c r="S38" s="1"/>
  <c r="N72" i="20"/>
  <c r="U72" s="1"/>
  <c r="M72"/>
  <c r="T72" s="1"/>
  <c r="N43"/>
  <c r="M43"/>
  <c r="M51"/>
  <c r="N51"/>
  <c r="U51" s="1"/>
  <c r="M19"/>
  <c r="T19" s="1"/>
  <c r="N19"/>
  <c r="U19" s="1"/>
  <c r="M52"/>
  <c r="N52"/>
  <c r="N17"/>
  <c r="M17"/>
  <c r="N32"/>
  <c r="M32"/>
  <c r="M40"/>
  <c r="N40"/>
  <c r="M63"/>
  <c r="T63" s="1"/>
  <c r="N63"/>
  <c r="U63" s="1"/>
  <c r="M27"/>
  <c r="N27"/>
  <c r="N70"/>
  <c r="M70"/>
  <c r="M16"/>
  <c r="N16"/>
  <c r="R13"/>
  <c r="R45"/>
  <c r="S45" s="1"/>
  <c r="R54"/>
  <c r="S54" s="1"/>
  <c r="R48"/>
  <c r="S48" s="1"/>
  <c r="R50"/>
  <c r="S50" s="1"/>
  <c r="R21"/>
  <c r="S21" s="1"/>
  <c r="R33"/>
  <c r="S33" s="1"/>
  <c r="M59"/>
  <c r="T59" s="1"/>
  <c r="N59"/>
  <c r="U59" s="1"/>
  <c r="M44"/>
  <c r="T44" s="1"/>
  <c r="N44"/>
  <c r="U44" s="1"/>
  <c r="O74"/>
  <c r="O78" s="1"/>
  <c r="R10"/>
  <c r="S10" s="1"/>
  <c r="M46"/>
  <c r="T46" s="1"/>
  <c r="N46"/>
  <c r="U46" s="1"/>
  <c r="N68"/>
  <c r="M68"/>
  <c r="M35"/>
  <c r="N35"/>
  <c r="M41"/>
  <c r="N41"/>
  <c r="M38"/>
  <c r="T38" s="1"/>
  <c r="N38"/>
  <c r="U38" s="1"/>
  <c r="M18"/>
  <c r="N18"/>
  <c r="M56"/>
  <c r="T56" s="1"/>
  <c r="N56"/>
  <c r="U56" s="1"/>
  <c r="M57"/>
  <c r="N57"/>
  <c r="M39"/>
  <c r="T39" s="1"/>
  <c r="N39"/>
  <c r="U39" s="1"/>
  <c r="M26"/>
  <c r="N26"/>
  <c r="M71"/>
  <c r="N71"/>
  <c r="M22"/>
  <c r="N22"/>
  <c r="P74"/>
  <c r="P78" s="1"/>
  <c r="R53"/>
  <c r="S53" s="1"/>
  <c r="R61"/>
  <c r="N12"/>
  <c r="M12"/>
  <c r="M29"/>
  <c r="T29" s="1"/>
  <c r="N29"/>
  <c r="U29" s="1"/>
  <c r="M13"/>
  <c r="N13"/>
  <c r="M10"/>
  <c r="N10"/>
  <c r="M60"/>
  <c r="T60" s="1"/>
  <c r="N60"/>
  <c r="U60" s="1"/>
  <c r="N45"/>
  <c r="U45" s="1"/>
  <c r="M45"/>
  <c r="T45" s="1"/>
  <c r="M53"/>
  <c r="N53"/>
  <c r="N28"/>
  <c r="U28" s="1"/>
  <c r="M28"/>
  <c r="T28" s="1"/>
  <c r="M54"/>
  <c r="N54"/>
  <c r="M48"/>
  <c r="T48" s="1"/>
  <c r="N48"/>
  <c r="U48" s="1"/>
  <c r="M50"/>
  <c r="T50" s="1"/>
  <c r="N50"/>
  <c r="M21"/>
  <c r="N21"/>
  <c r="M69"/>
  <c r="N69"/>
  <c r="N67"/>
  <c r="M67"/>
  <c r="M23"/>
  <c r="T23" s="1"/>
  <c r="N23"/>
  <c r="U23" s="1"/>
  <c r="M33"/>
  <c r="N33"/>
  <c r="M64"/>
  <c r="N64"/>
  <c r="R43"/>
  <c r="S43" s="1"/>
  <c r="R52"/>
  <c r="S52" s="1"/>
  <c r="R17"/>
  <c r="R12"/>
  <c r="S12" s="1"/>
  <c r="R49"/>
  <c r="S49" s="1"/>
  <c r="N20"/>
  <c r="U20" s="1"/>
  <c r="M20"/>
  <c r="T20" s="1"/>
  <c r="M66"/>
  <c r="N66"/>
  <c r="M15"/>
  <c r="N15"/>
  <c r="N58"/>
  <c r="M58"/>
  <c r="M36"/>
  <c r="T36" s="1"/>
  <c r="N36"/>
  <c r="U36" s="1"/>
  <c r="N14"/>
  <c r="M14"/>
  <c r="M49"/>
  <c r="N49"/>
  <c r="M30"/>
  <c r="T30" s="1"/>
  <c r="N30"/>
  <c r="U30" s="1"/>
  <c r="M11"/>
  <c r="N11"/>
  <c r="M31"/>
  <c r="N31"/>
  <c r="M47"/>
  <c r="T47" s="1"/>
  <c r="N47"/>
  <c r="U47" s="1"/>
  <c r="Q74"/>
  <c r="Q78" s="1"/>
  <c r="R62"/>
  <c r="R25"/>
  <c r="S25" s="1"/>
  <c r="N25" i="19"/>
  <c r="M25"/>
  <c r="M50"/>
  <c r="T50" s="1"/>
  <c r="N50"/>
  <c r="N58"/>
  <c r="M58"/>
  <c r="M19"/>
  <c r="N19"/>
  <c r="M69"/>
  <c r="N69"/>
  <c r="M36"/>
  <c r="T36" s="1"/>
  <c r="N36"/>
  <c r="U36" s="1"/>
  <c r="N45"/>
  <c r="M45"/>
  <c r="M59"/>
  <c r="T59" s="1"/>
  <c r="N59"/>
  <c r="U59" s="1"/>
  <c r="M16"/>
  <c r="N16"/>
  <c r="M41"/>
  <c r="N41"/>
  <c r="N72"/>
  <c r="U72" s="1"/>
  <c r="M72"/>
  <c r="T72" s="1"/>
  <c r="N37"/>
  <c r="M37"/>
  <c r="M68"/>
  <c r="N68"/>
  <c r="M64"/>
  <c r="N64"/>
  <c r="R21"/>
  <c r="R27"/>
  <c r="S27" s="1"/>
  <c r="R31"/>
  <c r="S31" s="1"/>
  <c r="Q74"/>
  <c r="Q78" s="1"/>
  <c r="R49"/>
  <c r="S49" s="1"/>
  <c r="R17"/>
  <c r="S17" s="1"/>
  <c r="R33"/>
  <c r="S33" s="1"/>
  <c r="R44"/>
  <c r="S44" s="1"/>
  <c r="M15"/>
  <c r="N15"/>
  <c r="M53"/>
  <c r="T53" s="1"/>
  <c r="N53"/>
  <c r="U53" s="1"/>
  <c r="N12"/>
  <c r="M12"/>
  <c r="M40"/>
  <c r="N40"/>
  <c r="M48"/>
  <c r="T48" s="1"/>
  <c r="N48"/>
  <c r="U48" s="1"/>
  <c r="N62"/>
  <c r="M62"/>
  <c r="M13"/>
  <c r="N13"/>
  <c r="M71"/>
  <c r="N71"/>
  <c r="M22"/>
  <c r="N22"/>
  <c r="N70"/>
  <c r="M70"/>
  <c r="N28"/>
  <c r="U28" s="1"/>
  <c r="M28"/>
  <c r="T28" s="1"/>
  <c r="M66"/>
  <c r="N66"/>
  <c r="M52"/>
  <c r="T52" s="1"/>
  <c r="N52"/>
  <c r="U52" s="1"/>
  <c r="M65"/>
  <c r="N65"/>
  <c r="M30"/>
  <c r="T30" s="1"/>
  <c r="N30"/>
  <c r="U30" s="1"/>
  <c r="M35"/>
  <c r="N35"/>
  <c r="M56"/>
  <c r="T56" s="1"/>
  <c r="N56"/>
  <c r="U56" s="1"/>
  <c r="M60"/>
  <c r="T60" s="1"/>
  <c r="N60"/>
  <c r="U60" s="1"/>
  <c r="M21"/>
  <c r="N21"/>
  <c r="M26"/>
  <c r="N26"/>
  <c r="M27"/>
  <c r="N27"/>
  <c r="M31"/>
  <c r="N31"/>
  <c r="M39"/>
  <c r="T39" s="1"/>
  <c r="N39"/>
  <c r="U39" s="1"/>
  <c r="N14"/>
  <c r="M14"/>
  <c r="N32"/>
  <c r="M32"/>
  <c r="M18"/>
  <c r="N18"/>
  <c r="O74"/>
  <c r="O78" s="1"/>
  <c r="R10"/>
  <c r="M49"/>
  <c r="T49" s="1"/>
  <c r="N49"/>
  <c r="U49" s="1"/>
  <c r="N17"/>
  <c r="M17"/>
  <c r="M33"/>
  <c r="N33"/>
  <c r="M38"/>
  <c r="T38" s="1"/>
  <c r="N38"/>
  <c r="U38" s="1"/>
  <c r="M44"/>
  <c r="T44" s="1"/>
  <c r="N44"/>
  <c r="U44" s="1"/>
  <c r="R25"/>
  <c r="S25" s="1"/>
  <c r="R50"/>
  <c r="S50" s="1"/>
  <c r="R19"/>
  <c r="S19" s="1"/>
  <c r="R45"/>
  <c r="S45" s="1"/>
  <c r="P74"/>
  <c r="P78" s="1"/>
  <c r="R41"/>
  <c r="R26"/>
  <c r="S26" s="1"/>
  <c r="R14"/>
  <c r="M47"/>
  <c r="T47" s="1"/>
  <c r="N47"/>
  <c r="U47" s="1"/>
  <c r="M51"/>
  <c r="T51" s="1"/>
  <c r="N51"/>
  <c r="U51" s="1"/>
  <c r="M61"/>
  <c r="N61"/>
  <c r="M54"/>
  <c r="T54" s="1"/>
  <c r="N54"/>
  <c r="U54" s="1"/>
  <c r="M29"/>
  <c r="T29" s="1"/>
  <c r="N29"/>
  <c r="U29" s="1"/>
  <c r="M46"/>
  <c r="T46" s="1"/>
  <c r="N46"/>
  <c r="U46" s="1"/>
  <c r="M10"/>
  <c r="N10"/>
  <c r="M23"/>
  <c r="T23" s="1"/>
  <c r="N23"/>
  <c r="U23" s="1"/>
  <c r="N43"/>
  <c r="U43" s="1"/>
  <c r="M43"/>
  <c r="T43" s="1"/>
  <c r="N67"/>
  <c r="M67"/>
  <c r="N20"/>
  <c r="U20" s="1"/>
  <c r="M20"/>
  <c r="T20" s="1"/>
  <c r="M63"/>
  <c r="T63" s="1"/>
  <c r="N63"/>
  <c r="U63" s="1"/>
  <c r="M11"/>
  <c r="N11"/>
  <c r="M57"/>
  <c r="N57"/>
  <c r="R30" i="18"/>
  <c r="S30" s="1"/>
  <c r="R38"/>
  <c r="S38" s="1"/>
  <c r="R62"/>
  <c r="R43"/>
  <c r="S43" s="1"/>
  <c r="R27"/>
  <c r="S27" s="1"/>
  <c r="R28"/>
  <c r="S28" s="1"/>
  <c r="R20"/>
  <c r="S20" s="1"/>
  <c r="R63"/>
  <c r="S63" s="1"/>
  <c r="R59"/>
  <c r="S59" s="1"/>
  <c r="R52"/>
  <c r="S52" s="1"/>
  <c r="R53"/>
  <c r="S53" s="1"/>
  <c r="R51"/>
  <c r="S51" s="1"/>
  <c r="R46"/>
  <c r="S46" s="1"/>
  <c r="M20"/>
  <c r="N20"/>
  <c r="U20" s="1"/>
  <c r="M50"/>
  <c r="N50"/>
  <c r="N49"/>
  <c r="M49"/>
  <c r="M43"/>
  <c r="T43" s="1"/>
  <c r="N43"/>
  <c r="M71"/>
  <c r="N71"/>
  <c r="M41"/>
  <c r="N41"/>
  <c r="N53"/>
  <c r="M53"/>
  <c r="T53" s="1"/>
  <c r="M66"/>
  <c r="N66"/>
  <c r="M38"/>
  <c r="T38" s="1"/>
  <c r="N38"/>
  <c r="U38" s="1"/>
  <c r="N70"/>
  <c r="M70"/>
  <c r="M44"/>
  <c r="N44"/>
  <c r="M63"/>
  <c r="T63" s="1"/>
  <c r="N63"/>
  <c r="M68"/>
  <c r="N68"/>
  <c r="O74"/>
  <c r="O78" s="1"/>
  <c r="R10"/>
  <c r="N19"/>
  <c r="M19"/>
  <c r="T19" s="1"/>
  <c r="N36"/>
  <c r="U36" s="1"/>
  <c r="M36"/>
  <c r="T36" s="1"/>
  <c r="N62"/>
  <c r="M62"/>
  <c r="M48"/>
  <c r="T48" s="1"/>
  <c r="N48"/>
  <c r="M21"/>
  <c r="N21"/>
  <c r="M30"/>
  <c r="N30"/>
  <c r="U30" s="1"/>
  <c r="M56"/>
  <c r="N56"/>
  <c r="M15"/>
  <c r="N15"/>
  <c r="M69"/>
  <c r="N69"/>
  <c r="M32"/>
  <c r="N32"/>
  <c r="M40"/>
  <c r="N40"/>
  <c r="M54"/>
  <c r="N54"/>
  <c r="M26"/>
  <c r="N26"/>
  <c r="M33"/>
  <c r="N33"/>
  <c r="M59"/>
  <c r="N59"/>
  <c r="R29"/>
  <c r="S29" s="1"/>
  <c r="R15"/>
  <c r="S15" s="1"/>
  <c r="R19"/>
  <c r="S19" s="1"/>
  <c r="R35"/>
  <c r="S35" s="1"/>
  <c r="M10"/>
  <c r="N10"/>
  <c r="M25"/>
  <c r="N25"/>
  <c r="U25" s="1"/>
  <c r="M12"/>
  <c r="N12"/>
  <c r="N58"/>
  <c r="M58"/>
  <c r="N47"/>
  <c r="U47" s="1"/>
  <c r="M47"/>
  <c r="T47" s="1"/>
  <c r="M35"/>
  <c r="N35"/>
  <c r="M28"/>
  <c r="T28" s="1"/>
  <c r="N28"/>
  <c r="M46"/>
  <c r="N46"/>
  <c r="R44"/>
  <c r="S44" s="1"/>
  <c r="Q74"/>
  <c r="Q78" s="1"/>
  <c r="R48"/>
  <c r="S48" s="1"/>
  <c r="R21"/>
  <c r="S21" s="1"/>
  <c r="R22"/>
  <c r="R60"/>
  <c r="S60" s="1"/>
  <c r="R40"/>
  <c r="S40" s="1"/>
  <c r="R54"/>
  <c r="S54" s="1"/>
  <c r="R33"/>
  <c r="S33" s="1"/>
  <c r="R71"/>
  <c r="N51"/>
  <c r="M51"/>
  <c r="T51" s="1"/>
  <c r="N11"/>
  <c r="M11"/>
  <c r="M29"/>
  <c r="N29"/>
  <c r="U29" s="1"/>
  <c r="M13"/>
  <c r="N13"/>
  <c r="N67"/>
  <c r="M67"/>
  <c r="M16"/>
  <c r="N16"/>
  <c r="M22"/>
  <c r="N22"/>
  <c r="M17"/>
  <c r="N17"/>
  <c r="M65"/>
  <c r="N65"/>
  <c r="M18"/>
  <c r="N18"/>
  <c r="M37"/>
  <c r="N37"/>
  <c r="M52"/>
  <c r="T52" s="1"/>
  <c r="N52"/>
  <c r="R13"/>
  <c r="P74"/>
  <c r="P78" s="1"/>
  <c r="R50"/>
  <c r="S50" s="1"/>
  <c r="R49"/>
  <c r="S49" s="1"/>
  <c r="R25"/>
  <c r="S25" s="1"/>
  <c r="R56"/>
  <c r="S56" s="1"/>
  <c r="R64"/>
  <c r="R48" i="17"/>
  <c r="S48" s="1"/>
  <c r="R56"/>
  <c r="S56" s="1"/>
  <c r="R59"/>
  <c r="S59" s="1"/>
  <c r="R36"/>
  <c r="S36" s="1"/>
  <c r="R51"/>
  <c r="S51" s="1"/>
  <c r="R63"/>
  <c r="S63" s="1"/>
  <c r="R38"/>
  <c r="S38" s="1"/>
  <c r="R18"/>
  <c r="S18" s="1"/>
  <c r="R45"/>
  <c r="S45" s="1"/>
  <c r="R30"/>
  <c r="S30" s="1"/>
  <c r="N70"/>
  <c r="M70"/>
  <c r="N45"/>
  <c r="M45"/>
  <c r="M49"/>
  <c r="T49" s="1"/>
  <c r="N49"/>
  <c r="U49" s="1"/>
  <c r="M30"/>
  <c r="N30"/>
  <c r="U30" s="1"/>
  <c r="N14"/>
  <c r="M14"/>
  <c r="M19"/>
  <c r="T19" s="1"/>
  <c r="N19"/>
  <c r="U19" s="1"/>
  <c r="M59"/>
  <c r="T59" s="1"/>
  <c r="N59"/>
  <c r="M44"/>
  <c r="N44"/>
  <c r="N62"/>
  <c r="M62"/>
  <c r="M53"/>
  <c r="N53"/>
  <c r="O74"/>
  <c r="O78" s="1"/>
  <c r="R10"/>
  <c r="R54"/>
  <c r="S54" s="1"/>
  <c r="R50"/>
  <c r="S50" s="1"/>
  <c r="R33"/>
  <c r="P74"/>
  <c r="P78" s="1"/>
  <c r="M18"/>
  <c r="N18"/>
  <c r="N32"/>
  <c r="M32"/>
  <c r="M15"/>
  <c r="N15"/>
  <c r="M16"/>
  <c r="N16"/>
  <c r="M27"/>
  <c r="N27"/>
  <c r="M29"/>
  <c r="T29" s="1"/>
  <c r="N29"/>
  <c r="U29" s="1"/>
  <c r="M13"/>
  <c r="N13"/>
  <c r="M26"/>
  <c r="N26"/>
  <c r="M71"/>
  <c r="N71"/>
  <c r="M22"/>
  <c r="N22"/>
  <c r="N20"/>
  <c r="M20"/>
  <c r="M39"/>
  <c r="T39" s="1"/>
  <c r="N39"/>
  <c r="U39" s="1"/>
  <c r="M10"/>
  <c r="N10"/>
  <c r="M60"/>
  <c r="T60" s="1"/>
  <c r="N60"/>
  <c r="U60" s="1"/>
  <c r="R43"/>
  <c r="S43" s="1"/>
  <c r="R21"/>
  <c r="S21" s="1"/>
  <c r="R52"/>
  <c r="S52" s="1"/>
  <c r="R47"/>
  <c r="S47" s="1"/>
  <c r="R17"/>
  <c r="M38"/>
  <c r="N38"/>
  <c r="U38" s="1"/>
  <c r="N68"/>
  <c r="M68"/>
  <c r="M35"/>
  <c r="N35"/>
  <c r="M41"/>
  <c r="N41"/>
  <c r="M48"/>
  <c r="N48"/>
  <c r="U48" s="1"/>
  <c r="N28"/>
  <c r="U28" s="1"/>
  <c r="M28"/>
  <c r="T28" s="1"/>
  <c r="M56"/>
  <c r="T56" s="1"/>
  <c r="N56"/>
  <c r="U56" s="1"/>
  <c r="M57"/>
  <c r="N57"/>
  <c r="N54"/>
  <c r="M54"/>
  <c r="T54" s="1"/>
  <c r="M50"/>
  <c r="T50" s="1"/>
  <c r="N50"/>
  <c r="M33"/>
  <c r="N33"/>
  <c r="M40"/>
  <c r="N40"/>
  <c r="M23"/>
  <c r="T23" s="1"/>
  <c r="N23"/>
  <c r="U23" s="1"/>
  <c r="M46"/>
  <c r="T46" s="1"/>
  <c r="N46"/>
  <c r="U46" s="1"/>
  <c r="M66"/>
  <c r="N66"/>
  <c r="R61"/>
  <c r="R44"/>
  <c r="S44" s="1"/>
  <c r="R20"/>
  <c r="S20" s="1"/>
  <c r="Q74"/>
  <c r="Q78" s="1"/>
  <c r="N72"/>
  <c r="U72" s="1"/>
  <c r="M72"/>
  <c r="T72" s="1"/>
  <c r="N43"/>
  <c r="M43"/>
  <c r="T43" s="1"/>
  <c r="M63"/>
  <c r="T63" s="1"/>
  <c r="N63"/>
  <c r="N12"/>
  <c r="M12"/>
  <c r="N58"/>
  <c r="M58"/>
  <c r="M21"/>
  <c r="N21"/>
  <c r="M69"/>
  <c r="N69"/>
  <c r="N67"/>
  <c r="M67"/>
  <c r="N25"/>
  <c r="U25" s="1"/>
  <c r="M25"/>
  <c r="T25" s="1"/>
  <c r="M36"/>
  <c r="N36"/>
  <c r="U36" s="1"/>
  <c r="M52"/>
  <c r="N52"/>
  <c r="M51"/>
  <c r="N51"/>
  <c r="U51" s="1"/>
  <c r="M11"/>
  <c r="N11"/>
  <c r="M47"/>
  <c r="N47"/>
  <c r="U47" s="1"/>
  <c r="M64"/>
  <c r="N64"/>
  <c r="N17"/>
  <c r="M17"/>
  <c r="M31"/>
  <c r="N31"/>
  <c r="R32"/>
  <c r="S32" s="1"/>
  <c r="R71"/>
  <c r="R22"/>
  <c r="R37"/>
  <c r="R53"/>
  <c r="S53" s="1"/>
  <c r="R58" i="1"/>
  <c r="S58" s="1"/>
  <c r="N44"/>
  <c r="R38"/>
  <c r="S38" s="1"/>
  <c r="T63"/>
  <c r="R46"/>
  <c r="R11"/>
  <c r="S11" s="1"/>
  <c r="R71"/>
  <c r="N56"/>
  <c r="R13"/>
  <c r="S13" s="1"/>
  <c r="R48"/>
  <c r="S48" s="1"/>
  <c r="R53"/>
  <c r="S53" s="1"/>
  <c r="R19"/>
  <c r="S19" s="1"/>
  <c r="R18"/>
  <c r="S18" s="1"/>
  <c r="R16"/>
  <c r="S16" s="1"/>
  <c r="R30"/>
  <c r="S30" s="1"/>
  <c r="R69"/>
  <c r="S69" s="1"/>
  <c r="R44"/>
  <c r="S44" s="1"/>
  <c r="R70"/>
  <c r="S70" s="1"/>
  <c r="R17"/>
  <c r="S17" s="1"/>
  <c r="R66"/>
  <c r="S66" s="1"/>
  <c r="R41"/>
  <c r="S41" s="1"/>
  <c r="R35"/>
  <c r="S35" s="1"/>
  <c r="R59"/>
  <c r="S59" s="1"/>
  <c r="R37"/>
  <c r="S37" s="1"/>
  <c r="R65"/>
  <c r="S65" s="1"/>
  <c r="R54"/>
  <c r="S54" s="1"/>
  <c r="J75"/>
  <c r="R67"/>
  <c r="S67" s="1"/>
  <c r="R15"/>
  <c r="S15" s="1"/>
  <c r="R51"/>
  <c r="S51" s="1"/>
  <c r="N10"/>
  <c r="R60"/>
  <c r="S60" s="1"/>
  <c r="R43"/>
  <c r="S43" s="1"/>
  <c r="R45"/>
  <c r="S45" s="1"/>
  <c r="R50"/>
  <c r="S50" s="1"/>
  <c r="R33"/>
  <c r="S33" s="1"/>
  <c r="R56"/>
  <c r="S56" s="1"/>
  <c r="R40"/>
  <c r="S40" s="1"/>
  <c r="P78"/>
  <c r="N51"/>
  <c r="N61"/>
  <c r="T49"/>
  <c r="N49"/>
  <c r="U49" s="1"/>
  <c r="S49"/>
  <c r="N31"/>
  <c r="N11"/>
  <c r="N48"/>
  <c r="N37"/>
  <c r="R47"/>
  <c r="S47" s="1"/>
  <c r="R14"/>
  <c r="S14" s="1"/>
  <c r="N36"/>
  <c r="N19"/>
  <c r="N18"/>
  <c r="N15"/>
  <c r="N45"/>
  <c r="N64"/>
  <c r="N53"/>
  <c r="N39"/>
  <c r="N68"/>
  <c r="N65"/>
  <c r="N59"/>
  <c r="N54"/>
  <c r="N50"/>
  <c r="N40"/>
  <c r="N33"/>
  <c r="N70"/>
  <c r="N67"/>
  <c r="N43"/>
  <c r="N17"/>
  <c r="N14"/>
  <c r="Q78"/>
  <c r="R57"/>
  <c r="S57" s="1"/>
  <c r="R31"/>
  <c r="S31" s="1"/>
  <c r="R10"/>
  <c r="S10" s="1"/>
  <c r="N57"/>
  <c r="N47"/>
  <c r="N58"/>
  <c r="R64"/>
  <c r="S64" s="1"/>
  <c r="R61"/>
  <c r="S61" s="1"/>
  <c r="R39"/>
  <c r="S39" s="1"/>
  <c r="R36"/>
  <c r="S36" s="1"/>
  <c r="U48" i="16" l="1"/>
  <c r="U46" i="18"/>
  <c r="U59"/>
  <c r="T30"/>
  <c r="U44" i="21"/>
  <c r="U50" i="22"/>
  <c r="U23" i="1"/>
  <c r="U45" i="17"/>
  <c r="T51" i="23"/>
  <c r="T56"/>
  <c r="R78" i="16"/>
  <c r="T48"/>
  <c r="U51" i="18"/>
  <c r="V30"/>
  <c r="V49" i="19"/>
  <c r="V49" i="22"/>
  <c r="V44" i="23"/>
  <c r="V23" i="22"/>
  <c r="V59" i="23"/>
  <c r="V49" i="17"/>
  <c r="V28" i="20"/>
  <c r="V53" i="22"/>
  <c r="V36" i="20"/>
  <c r="V23" i="17"/>
  <c r="V63" i="20"/>
  <c r="V45" i="21"/>
  <c r="V19" i="20"/>
  <c r="V46" i="17"/>
  <c r="V28" i="19"/>
  <c r="V48" i="23"/>
  <c r="V59" i="22"/>
  <c r="V63" i="19"/>
  <c r="V19" i="17"/>
  <c r="V48" i="16"/>
  <c r="V36" i="18"/>
  <c r="T53" i="16"/>
  <c r="T47" i="17"/>
  <c r="T51"/>
  <c r="T36"/>
  <c r="U43"/>
  <c r="U54"/>
  <c r="V54" s="1"/>
  <c r="T48"/>
  <c r="V48" s="1"/>
  <c r="U44"/>
  <c r="T45"/>
  <c r="V45" s="1"/>
  <c r="T46" i="18"/>
  <c r="V46" s="1"/>
  <c r="T59"/>
  <c r="V59" s="1"/>
  <c r="U49"/>
  <c r="T25" i="19"/>
  <c r="U50" i="20"/>
  <c r="V50" s="1"/>
  <c r="V45"/>
  <c r="V44" i="21"/>
  <c r="V50" i="22"/>
  <c r="T25"/>
  <c r="V54" i="23"/>
  <c r="U60"/>
  <c r="U25"/>
  <c r="V54" i="19"/>
  <c r="V59" i="20"/>
  <c r="V59" i="21"/>
  <c r="V46"/>
  <c r="V23"/>
  <c r="V30" i="22"/>
  <c r="V48" i="21"/>
  <c r="V23" i="19"/>
  <c r="V63" i="21"/>
  <c r="V36" i="19"/>
  <c r="V20" i="23"/>
  <c r="V28" i="17"/>
  <c r="U44" i="16"/>
  <c r="V52"/>
  <c r="T28"/>
  <c r="T47"/>
  <c r="U44" i="18"/>
  <c r="T49"/>
  <c r="V49" s="1"/>
  <c r="T50" i="21"/>
  <c r="T25" i="23"/>
  <c r="V25" s="1"/>
  <c r="V46" i="19"/>
  <c r="V46" i="20"/>
  <c r="V28" i="21"/>
  <c r="V54" i="22"/>
  <c r="V48" i="19"/>
  <c r="V30"/>
  <c r="V52"/>
  <c r="V39"/>
  <c r="V47" i="23"/>
  <c r="V30"/>
  <c r="V63" i="22"/>
  <c r="V59" i="19"/>
  <c r="V36" i="17"/>
  <c r="Y36" s="1"/>
  <c r="V44" i="19"/>
  <c r="X44" s="1"/>
  <c r="V48" i="20"/>
  <c r="X48" s="1"/>
  <c r="T19" i="21"/>
  <c r="V19" s="1"/>
  <c r="U50"/>
  <c r="V44" i="22"/>
  <c r="V30" i="20"/>
  <c r="V44"/>
  <c r="V39"/>
  <c r="V46" i="22"/>
  <c r="V53" i="19"/>
  <c r="V39" i="21"/>
  <c r="V23" i="20"/>
  <c r="V39" i="23"/>
  <c r="V30" i="21"/>
  <c r="V19" i="23"/>
  <c r="V36" i="21"/>
  <c r="V39" i="17"/>
  <c r="V52" i="21"/>
  <c r="V63" i="23"/>
  <c r="V72"/>
  <c r="V36" i="22"/>
  <c r="V44" i="16"/>
  <c r="Y30" i="18"/>
  <c r="X30"/>
  <c r="Y49" i="19"/>
  <c r="X49"/>
  <c r="Y49" i="22"/>
  <c r="X49"/>
  <c r="Y44" i="23"/>
  <c r="X44"/>
  <c r="X23" i="22"/>
  <c r="Y23"/>
  <c r="X59" i="23"/>
  <c r="Y59"/>
  <c r="Y49" i="17"/>
  <c r="X49"/>
  <c r="X28" i="20"/>
  <c r="Y28"/>
  <c r="X53" i="22"/>
  <c r="Y53"/>
  <c r="X36" i="20"/>
  <c r="Y36"/>
  <c r="X23" i="17"/>
  <c r="Y23"/>
  <c r="X63" i="20"/>
  <c r="Y63"/>
  <c r="Y45" i="21"/>
  <c r="X45"/>
  <c r="X19" i="20"/>
  <c r="Y19"/>
  <c r="X46" i="17"/>
  <c r="Y46"/>
  <c r="X28" i="19"/>
  <c r="Y28"/>
  <c r="Y48" i="23"/>
  <c r="X48"/>
  <c r="X59" i="22"/>
  <c r="Y59"/>
  <c r="X63" i="19"/>
  <c r="Y63"/>
  <c r="X19" i="17"/>
  <c r="Y19"/>
  <c r="X48" i="16"/>
  <c r="Y48"/>
  <c r="Y36" i="18"/>
  <c r="X36"/>
  <c r="Y45" i="20"/>
  <c r="X45"/>
  <c r="X44" i="21"/>
  <c r="Y44"/>
  <c r="X50" i="22"/>
  <c r="Y50"/>
  <c r="Y54" i="23"/>
  <c r="X54"/>
  <c r="X54" i="19"/>
  <c r="Y54"/>
  <c r="X59" i="20"/>
  <c r="Y59"/>
  <c r="X59" i="21"/>
  <c r="Y59"/>
  <c r="X46"/>
  <c r="Y46"/>
  <c r="X23"/>
  <c r="Y23"/>
  <c r="X30" i="22"/>
  <c r="Y30"/>
  <c r="Y48" i="21"/>
  <c r="X48"/>
  <c r="X23" i="19"/>
  <c r="Y23"/>
  <c r="X63" i="21"/>
  <c r="Y63"/>
  <c r="Y36" i="19"/>
  <c r="X36"/>
  <c r="Y20" i="23"/>
  <c r="X20"/>
  <c r="X28" i="17"/>
  <c r="Y28"/>
  <c r="Y52" i="16"/>
  <c r="X52"/>
  <c r="X46" i="19"/>
  <c r="Y46"/>
  <c r="X46" i="20"/>
  <c r="Y46"/>
  <c r="X28" i="21"/>
  <c r="Y28"/>
  <c r="X54" i="22"/>
  <c r="Y54"/>
  <c r="X48" i="19"/>
  <c r="Y48"/>
  <c r="X30"/>
  <c r="Y30"/>
  <c r="X52"/>
  <c r="Y52"/>
  <c r="X39"/>
  <c r="Y39"/>
  <c r="X47" i="23"/>
  <c r="Y47"/>
  <c r="Y30"/>
  <c r="X30"/>
  <c r="X63" i="22"/>
  <c r="Y63"/>
  <c r="X59" i="19"/>
  <c r="Y59"/>
  <c r="X44" i="22"/>
  <c r="Y44"/>
  <c r="Y30" i="20"/>
  <c r="X30"/>
  <c r="Y44"/>
  <c r="X44"/>
  <c r="X39"/>
  <c r="Y39"/>
  <c r="X46" i="22"/>
  <c r="Y46"/>
  <c r="Y53" i="19"/>
  <c r="X53"/>
  <c r="X39" i="21"/>
  <c r="Y39"/>
  <c r="X23" i="20"/>
  <c r="Y23"/>
  <c r="Y39" i="23"/>
  <c r="X39"/>
  <c r="X30" i="21"/>
  <c r="Y30"/>
  <c r="X19" i="23"/>
  <c r="Y19"/>
  <c r="Y36" i="21"/>
  <c r="X36"/>
  <c r="X39" i="17"/>
  <c r="Y39"/>
  <c r="X52" i="21"/>
  <c r="Y52"/>
  <c r="Y63" i="23"/>
  <c r="X63"/>
  <c r="Y72"/>
  <c r="X72"/>
  <c r="Y36" i="22"/>
  <c r="X36"/>
  <c r="Y44" i="16"/>
  <c r="X44"/>
  <c r="T61" i="17"/>
  <c r="U61"/>
  <c r="T14" i="19"/>
  <c r="U14"/>
  <c r="N78"/>
  <c r="U18"/>
  <c r="T61" i="20"/>
  <c r="U61"/>
  <c r="T18"/>
  <c r="M78"/>
  <c r="T17" i="21"/>
  <c r="U17"/>
  <c r="U67"/>
  <c r="T67"/>
  <c r="U18"/>
  <c r="N78"/>
  <c r="U14" i="22"/>
  <c r="T14"/>
  <c r="U18"/>
  <c r="N78"/>
  <c r="T10" i="23"/>
  <c r="U10"/>
  <c r="U33"/>
  <c r="T33"/>
  <c r="T69" i="19"/>
  <c r="U69"/>
  <c r="U31" i="21"/>
  <c r="T31"/>
  <c r="T16"/>
  <c r="U16"/>
  <c r="U67" i="23"/>
  <c r="T67"/>
  <c r="T64"/>
  <c r="U64"/>
  <c r="T57" i="17"/>
  <c r="U57"/>
  <c r="T26" i="18"/>
  <c r="U26"/>
  <c r="U31"/>
  <c r="T31"/>
  <c r="U12"/>
  <c r="T12"/>
  <c r="T13" i="19"/>
  <c r="U13"/>
  <c r="T35"/>
  <c r="U35"/>
  <c r="T69" i="20"/>
  <c r="U69"/>
  <c r="U67" i="22"/>
  <c r="T67"/>
  <c r="T58"/>
  <c r="U58"/>
  <c r="T26" i="20"/>
  <c r="U26"/>
  <c r="T11" i="22"/>
  <c r="U11"/>
  <c r="T21" i="21"/>
  <c r="U21"/>
  <c r="T41" i="20"/>
  <c r="U41"/>
  <c r="U32" i="22"/>
  <c r="T32"/>
  <c r="T35"/>
  <c r="U35"/>
  <c r="T35" i="21"/>
  <c r="U35"/>
  <c r="U12"/>
  <c r="T12"/>
  <c r="U16" i="19"/>
  <c r="T16"/>
  <c r="U66" i="17"/>
  <c r="T66"/>
  <c r="U15" i="22"/>
  <c r="T15"/>
  <c r="T58" i="21"/>
  <c r="U58"/>
  <c r="T21" i="23"/>
  <c r="U21"/>
  <c r="U67" i="20"/>
  <c r="T67"/>
  <c r="U65" i="22"/>
  <c r="T65"/>
  <c r="T35" i="20"/>
  <c r="U35"/>
  <c r="T40" i="23"/>
  <c r="U40"/>
  <c r="U66" i="18"/>
  <c r="T66"/>
  <c r="T58" i="23"/>
  <c r="U58"/>
  <c r="T65" i="19"/>
  <c r="U65"/>
  <c r="T70" i="17"/>
  <c r="U70"/>
  <c r="S70"/>
  <c r="U37" i="19"/>
  <c r="T37"/>
  <c r="U18" i="16"/>
  <c r="N78"/>
  <c r="T15"/>
  <c r="U15"/>
  <c r="U64" i="17"/>
  <c r="T64"/>
  <c r="U67"/>
  <c r="T67"/>
  <c r="T70" i="16"/>
  <c r="U70"/>
  <c r="T70" i="21"/>
  <c r="U70"/>
  <c r="S70"/>
  <c r="U67" i="16"/>
  <c r="T67"/>
  <c r="T17" i="18"/>
  <c r="U17"/>
  <c r="T37" i="22"/>
  <c r="U37"/>
  <c r="T71" i="16"/>
  <c r="U71"/>
  <c r="T69"/>
  <c r="U69"/>
  <c r="U31"/>
  <c r="T31"/>
  <c r="T41"/>
  <c r="U41"/>
  <c r="T61"/>
  <c r="U61"/>
  <c r="X14" i="18"/>
  <c r="Y14"/>
  <c r="T58" i="16"/>
  <c r="U58"/>
  <c r="T58" i="20"/>
  <c r="U58"/>
  <c r="V43" i="17"/>
  <c r="V60"/>
  <c r="V29"/>
  <c r="T52"/>
  <c r="T54" i="18"/>
  <c r="U19" i="19"/>
  <c r="U50"/>
  <c r="V50" s="1"/>
  <c r="T49" i="20"/>
  <c r="R78"/>
  <c r="T43"/>
  <c r="V56" i="21"/>
  <c r="T47"/>
  <c r="U49"/>
  <c r="U19" i="22"/>
  <c r="U51" i="23"/>
  <c r="V51" s="1"/>
  <c r="U53"/>
  <c r="U56"/>
  <c r="V56" s="1"/>
  <c r="U43"/>
  <c r="T29"/>
  <c r="U29" i="16"/>
  <c r="T59"/>
  <c r="T49"/>
  <c r="S39" i="18"/>
  <c r="T45"/>
  <c r="S66" i="17"/>
  <c r="U23" i="16"/>
  <c r="T23" i="18"/>
  <c r="V23" s="1"/>
  <c r="S67" i="16"/>
  <c r="S66" i="18"/>
  <c r="S17" i="21"/>
  <c r="S14" i="19"/>
  <c r="V14" s="1"/>
  <c r="S60" i="16"/>
  <c r="S58" i="23"/>
  <c r="U51" i="16"/>
  <c r="T43"/>
  <c r="S37" i="19"/>
  <c r="S67" i="23"/>
  <c r="S35" i="22"/>
  <c r="S31" i="21"/>
  <c r="V31" s="1"/>
  <c r="S35"/>
  <c r="U45" i="18"/>
  <c r="T45" i="16"/>
  <c r="V45" s="1"/>
  <c r="U53"/>
  <c r="V53" s="1"/>
  <c r="U47"/>
  <c r="T71" i="17"/>
  <c r="U71"/>
  <c r="T22"/>
  <c r="U22"/>
  <c r="T10"/>
  <c r="U10"/>
  <c r="U64" i="18"/>
  <c r="T64"/>
  <c r="T18"/>
  <c r="M78"/>
  <c r="T33"/>
  <c r="U33"/>
  <c r="T22"/>
  <c r="U22"/>
  <c r="T37" i="17"/>
  <c r="U37"/>
  <c r="T17"/>
  <c r="U17"/>
  <c r="T18"/>
  <c r="M78"/>
  <c r="U18" i="18"/>
  <c r="N78"/>
  <c r="T71"/>
  <c r="U71"/>
  <c r="U15"/>
  <c r="T15"/>
  <c r="T10"/>
  <c r="U10"/>
  <c r="T27"/>
  <c r="U27"/>
  <c r="T21" i="19"/>
  <c r="U21"/>
  <c r="T17" i="20"/>
  <c r="U17"/>
  <c r="U18"/>
  <c r="N78"/>
  <c r="T10"/>
  <c r="U10"/>
  <c r="U13"/>
  <c r="T13"/>
  <c r="T33" i="21"/>
  <c r="U33"/>
  <c r="T61"/>
  <c r="U61"/>
  <c r="T21" i="22"/>
  <c r="U21"/>
  <c r="T18" i="23"/>
  <c r="M78"/>
  <c r="T70" i="19"/>
  <c r="U70"/>
  <c r="S70"/>
  <c r="T27" i="20"/>
  <c r="U27"/>
  <c r="T70"/>
  <c r="U70"/>
  <c r="T22" i="21"/>
  <c r="U22"/>
  <c r="T27" i="23"/>
  <c r="U27"/>
  <c r="T69" i="17"/>
  <c r="U69"/>
  <c r="T70" i="18"/>
  <c r="U70"/>
  <c r="T16"/>
  <c r="U16"/>
  <c r="T71" i="19"/>
  <c r="U71"/>
  <c r="T12"/>
  <c r="U12"/>
  <c r="T26" i="21"/>
  <c r="U26"/>
  <c r="U13" i="22"/>
  <c r="T13"/>
  <c r="T27" i="21"/>
  <c r="U27"/>
  <c r="T16" i="20"/>
  <c r="V16" s="1"/>
  <c r="U16"/>
  <c r="T13" i="23"/>
  <c r="U13"/>
  <c r="T40" i="21"/>
  <c r="U40"/>
  <c r="T68" i="17"/>
  <c r="U68"/>
  <c r="T26" i="23"/>
  <c r="V26" s="1"/>
  <c r="U26"/>
  <c r="T16" i="22"/>
  <c r="U16"/>
  <c r="T69" i="21"/>
  <c r="U69"/>
  <c r="T67" i="19"/>
  <c r="U67"/>
  <c r="T11" i="20"/>
  <c r="U11"/>
  <c r="T62" i="17"/>
  <c r="U62"/>
  <c r="U66" i="23"/>
  <c r="T66"/>
  <c r="T62" i="22"/>
  <c r="U62"/>
  <c r="S62"/>
  <c r="T62" i="19"/>
  <c r="U62"/>
  <c r="U13" i="17"/>
  <c r="T13"/>
  <c r="U13" i="21"/>
  <c r="T13"/>
  <c r="U14" i="20"/>
  <c r="T14"/>
  <c r="T58" i="17"/>
  <c r="U58"/>
  <c r="T10" i="16"/>
  <c r="U10"/>
  <c r="U66" i="22"/>
  <c r="T66"/>
  <c r="T11" i="18"/>
  <c r="U11"/>
  <c r="T68" i="16"/>
  <c r="U68"/>
  <c r="T64" i="19"/>
  <c r="U64"/>
  <c r="U64" i="16"/>
  <c r="T64"/>
  <c r="T57"/>
  <c r="U57"/>
  <c r="T17"/>
  <c r="U17"/>
  <c r="T68" i="22"/>
  <c r="U68"/>
  <c r="T37" i="20"/>
  <c r="U37"/>
  <c r="T62" i="16"/>
  <c r="U62"/>
  <c r="T61" i="18"/>
  <c r="U61"/>
  <c r="U65" i="17"/>
  <c r="T65"/>
  <c r="T37" i="16"/>
  <c r="U37"/>
  <c r="R78" i="17"/>
  <c r="U59"/>
  <c r="V59" s="1"/>
  <c r="R78" i="18"/>
  <c r="T50"/>
  <c r="U52" i="17"/>
  <c r="V25"/>
  <c r="U63"/>
  <c r="V63" s="1"/>
  <c r="V72"/>
  <c r="U50"/>
  <c r="V50" s="1"/>
  <c r="U20"/>
  <c r="T53"/>
  <c r="T44"/>
  <c r="V44" s="1"/>
  <c r="T30"/>
  <c r="V30" s="1"/>
  <c r="U52" i="18"/>
  <c r="V52" s="1"/>
  <c r="U28"/>
  <c r="V28" s="1"/>
  <c r="V47"/>
  <c r="U54"/>
  <c r="U48"/>
  <c r="V48" s="1"/>
  <c r="U63"/>
  <c r="V63" s="1"/>
  <c r="U43"/>
  <c r="V43" s="1"/>
  <c r="U50"/>
  <c r="V29" i="19"/>
  <c r="V47"/>
  <c r="V38"/>
  <c r="R78"/>
  <c r="V56"/>
  <c r="U45"/>
  <c r="U25"/>
  <c r="V47" i="20"/>
  <c r="U49"/>
  <c r="V20"/>
  <c r="T54"/>
  <c r="T53"/>
  <c r="V60"/>
  <c r="T52"/>
  <c r="T51"/>
  <c r="V51" s="1"/>
  <c r="V20" i="21"/>
  <c r="V72"/>
  <c r="U47"/>
  <c r="U43"/>
  <c r="V29"/>
  <c r="T53"/>
  <c r="T54"/>
  <c r="T38"/>
  <c r="R78"/>
  <c r="U25"/>
  <c r="V38" i="22"/>
  <c r="R78"/>
  <c r="T39"/>
  <c r="V39" s="1"/>
  <c r="V56"/>
  <c r="T52"/>
  <c r="V52" s="1"/>
  <c r="U28"/>
  <c r="V28" s="1"/>
  <c r="T48"/>
  <c r="V48" s="1"/>
  <c r="U45"/>
  <c r="U25"/>
  <c r="U20"/>
  <c r="T29"/>
  <c r="V29" s="1"/>
  <c r="T47"/>
  <c r="V47" s="1"/>
  <c r="T52" i="23"/>
  <c r="V52" s="1"/>
  <c r="T49"/>
  <c r="V49" s="1"/>
  <c r="T50"/>
  <c r="V50" s="1"/>
  <c r="T45"/>
  <c r="V45" s="1"/>
  <c r="T60"/>
  <c r="V60" s="1"/>
  <c r="T28"/>
  <c r="V28" s="1"/>
  <c r="T43"/>
  <c r="V43" s="1"/>
  <c r="U29"/>
  <c r="U56" i="16"/>
  <c r="V56" s="1"/>
  <c r="T30"/>
  <c r="V30" s="1"/>
  <c r="V38"/>
  <c r="U59"/>
  <c r="V59" s="1"/>
  <c r="T54"/>
  <c r="U46"/>
  <c r="V46" s="1"/>
  <c r="V28"/>
  <c r="T36"/>
  <c r="U43"/>
  <c r="U72"/>
  <c r="U72" i="1"/>
  <c r="T23"/>
  <c r="V23" s="1"/>
  <c r="S67" i="20"/>
  <c r="V67" s="1"/>
  <c r="S13" i="23"/>
  <c r="S21"/>
  <c r="S40"/>
  <c r="S71" i="18"/>
  <c r="S23" i="16"/>
  <c r="S58"/>
  <c r="S65" i="17"/>
  <c r="V65" s="1"/>
  <c r="S15" i="16"/>
  <c r="S37" i="22"/>
  <c r="V37" s="1"/>
  <c r="S61" i="21"/>
  <c r="U25" i="20"/>
  <c r="U39" i="16"/>
  <c r="V39" s="1"/>
  <c r="T25" i="20"/>
  <c r="S31" i="16"/>
  <c r="S13" i="22"/>
  <c r="V13" s="1"/>
  <c r="S66"/>
  <c r="S17" i="20"/>
  <c r="V17" s="1"/>
  <c r="S22" i="18"/>
  <c r="S17" i="17"/>
  <c r="V17" s="1"/>
  <c r="S37"/>
  <c r="V37" s="1"/>
  <c r="S58" i="20"/>
  <c r="V58" s="1"/>
  <c r="S70"/>
  <c r="S61" i="16"/>
  <c r="V61" s="1"/>
  <c r="S62" i="19"/>
  <c r="S69"/>
  <c r="V69" s="1"/>
  <c r="S14" i="20"/>
  <c r="S10" i="23"/>
  <c r="S22" i="21"/>
  <c r="S26"/>
  <c r="S21"/>
  <c r="S12"/>
  <c r="S61" i="20"/>
  <c r="V61" s="1"/>
  <c r="U39" i="18"/>
  <c r="S12"/>
  <c r="U32" i="17"/>
  <c r="T32"/>
  <c r="T21"/>
  <c r="U21"/>
  <c r="U18"/>
  <c r="V18" s="1"/>
  <c r="N78"/>
  <c r="U13" i="18"/>
  <c r="T13"/>
  <c r="T40"/>
  <c r="U40"/>
  <c r="T41" i="19"/>
  <c r="U41"/>
  <c r="T10"/>
  <c r="U10"/>
  <c r="T17"/>
  <c r="U17"/>
  <c r="U27"/>
  <c r="T27"/>
  <c r="U12" i="20"/>
  <c r="T12"/>
  <c r="T21"/>
  <c r="U21"/>
  <c r="T41" i="21"/>
  <c r="U41"/>
  <c r="T10"/>
  <c r="V10" s="1"/>
  <c r="U10"/>
  <c r="T41" i="22"/>
  <c r="U41"/>
  <c r="T10"/>
  <c r="V10" s="1"/>
  <c r="U10"/>
  <c r="T17"/>
  <c r="U17"/>
  <c r="T27"/>
  <c r="V27" s="1"/>
  <c r="U27"/>
  <c r="U18" i="23"/>
  <c r="N78"/>
  <c r="T65"/>
  <c r="V65" s="1"/>
  <c r="U65"/>
  <c r="U31"/>
  <c r="T31"/>
  <c r="U32" i="20"/>
  <c r="T32"/>
  <c r="T57"/>
  <c r="U57"/>
  <c r="T70" i="22"/>
  <c r="U70"/>
  <c r="S70"/>
  <c r="T61"/>
  <c r="U61"/>
  <c r="U16" i="23"/>
  <c r="T16"/>
  <c r="S16"/>
  <c r="T35" i="17"/>
  <c r="U35"/>
  <c r="T58" i="18"/>
  <c r="U58"/>
  <c r="T69"/>
  <c r="V69" s="1"/>
  <c r="U69"/>
  <c r="T22" i="19"/>
  <c r="U22"/>
  <c r="T40"/>
  <c r="V40" s="1"/>
  <c r="U40"/>
  <c r="U15" i="20"/>
  <c r="T15"/>
  <c r="T69" i="22"/>
  <c r="V69" s="1"/>
  <c r="U69"/>
  <c r="T66" i="19"/>
  <c r="U66"/>
  <c r="U14" i="17"/>
  <c r="T14"/>
  <c r="T71" i="22"/>
  <c r="U71"/>
  <c r="U12"/>
  <c r="T12"/>
  <c r="T71" i="20"/>
  <c r="U71"/>
  <c r="T71" i="23"/>
  <c r="U71"/>
  <c r="T27" i="17"/>
  <c r="U27"/>
  <c r="T11" i="23"/>
  <c r="V11" s="1"/>
  <c r="U11"/>
  <c r="U64" i="22"/>
  <c r="T64"/>
  <c r="U32" i="21"/>
  <c r="T32"/>
  <c r="T57"/>
  <c r="U57"/>
  <c r="U68" i="19"/>
  <c r="T68"/>
  <c r="U31" i="20"/>
  <c r="T31"/>
  <c r="U35" i="23"/>
  <c r="T35"/>
  <c r="U17"/>
  <c r="T17"/>
  <c r="U66" i="21"/>
  <c r="T66"/>
  <c r="U31" i="17"/>
  <c r="T31"/>
  <c r="T26"/>
  <c r="V26" s="1"/>
  <c r="U26"/>
  <c r="T71" i="21"/>
  <c r="U71"/>
  <c r="T62" i="23"/>
  <c r="U62"/>
  <c r="S62"/>
  <c r="U15" i="21"/>
  <c r="T15"/>
  <c r="T37" i="18"/>
  <c r="U37"/>
  <c r="T32" i="19"/>
  <c r="U32"/>
  <c r="T70" i="23"/>
  <c r="U70"/>
  <c r="S70"/>
  <c r="T21" i="16"/>
  <c r="U21"/>
  <c r="U12" i="17"/>
  <c r="T12"/>
  <c r="T33" i="16"/>
  <c r="U33"/>
  <c r="T32"/>
  <c r="U32"/>
  <c r="T16"/>
  <c r="V16" s="1"/>
  <c r="U16"/>
  <c r="T40" i="17"/>
  <c r="U40"/>
  <c r="U65" i="16"/>
  <c r="T65"/>
  <c r="T27"/>
  <c r="U27"/>
  <c r="T12" i="23"/>
  <c r="U12"/>
  <c r="U65" i="20"/>
  <c r="T65"/>
  <c r="V47" i="17"/>
  <c r="V51"/>
  <c r="V56"/>
  <c r="T38"/>
  <c r="V38" s="1"/>
  <c r="T20"/>
  <c r="V20" s="1"/>
  <c r="U53"/>
  <c r="T29" i="18"/>
  <c r="V29" s="1"/>
  <c r="T25"/>
  <c r="V25" s="1"/>
  <c r="T56"/>
  <c r="U19"/>
  <c r="V19" s="1"/>
  <c r="T44"/>
  <c r="V44" s="1"/>
  <c r="V38"/>
  <c r="U53"/>
  <c r="V53" s="1"/>
  <c r="T20"/>
  <c r="V20" s="1"/>
  <c r="V20" i="19"/>
  <c r="V43"/>
  <c r="V72"/>
  <c r="T45"/>
  <c r="V45" s="1"/>
  <c r="V25"/>
  <c r="U54" i="20"/>
  <c r="U53"/>
  <c r="V56"/>
  <c r="V38"/>
  <c r="U52"/>
  <c r="V72"/>
  <c r="V51" i="21"/>
  <c r="V60"/>
  <c r="V43"/>
  <c r="U53"/>
  <c r="U54"/>
  <c r="U38"/>
  <c r="T25"/>
  <c r="V25" s="1"/>
  <c r="V72" i="22"/>
  <c r="T45"/>
  <c r="V25"/>
  <c r="T20"/>
  <c r="V20" s="1"/>
  <c r="V43"/>
  <c r="T38" i="23"/>
  <c r="V38" s="1"/>
  <c r="V23"/>
  <c r="T46"/>
  <c r="V46" s="1"/>
  <c r="T20" i="16"/>
  <c r="V20" s="1"/>
  <c r="U54"/>
  <c r="V54" s="1"/>
  <c r="T51"/>
  <c r="V51" s="1"/>
  <c r="V47"/>
  <c r="U19"/>
  <c r="V57"/>
  <c r="V61" i="18"/>
  <c r="S61" i="22"/>
  <c r="S67" i="17"/>
  <c r="S71" i="23"/>
  <c r="S17"/>
  <c r="S65" i="22"/>
  <c r="V65" s="1"/>
  <c r="S11" i="20"/>
  <c r="S26"/>
  <c r="V26" s="1"/>
  <c r="S10" i="18"/>
  <c r="V10" s="1"/>
  <c r="S14" i="17"/>
  <c r="T72" i="16"/>
  <c r="S17" i="18"/>
  <c r="V17" s="1"/>
  <c r="S17" i="16"/>
  <c r="V17" s="1"/>
  <c r="S71"/>
  <c r="V71" s="1"/>
  <c r="S70"/>
  <c r="V70" s="1"/>
  <c r="S32" i="20"/>
  <c r="S14" i="22"/>
  <c r="V14" s="1"/>
  <c r="S16"/>
  <c r="S21"/>
  <c r="V21" s="1"/>
  <c r="S67" i="21"/>
  <c r="V67" s="1"/>
  <c r="S27" i="20"/>
  <c r="V27" s="1"/>
  <c r="S13"/>
  <c r="S67" i="19"/>
  <c r="V67" s="1"/>
  <c r="S31" i="18"/>
  <c r="V31" s="1"/>
  <c r="S41" i="16"/>
  <c r="S68"/>
  <c r="S66" i="21"/>
  <c r="V66" s="1"/>
  <c r="S71" i="22"/>
  <c r="S67"/>
  <c r="V67" s="1"/>
  <c r="S35" i="20"/>
  <c r="V35" s="1"/>
  <c r="S69"/>
  <c r="V69" s="1"/>
  <c r="S41" i="19"/>
  <c r="S37" i="18"/>
  <c r="S71" i="17"/>
  <c r="T19" i="16"/>
  <c r="U36"/>
  <c r="S68" i="22"/>
  <c r="S32"/>
  <c r="V32" s="1"/>
  <c r="S58"/>
  <c r="V58" s="1"/>
  <c r="S58" i="21"/>
  <c r="V58" s="1"/>
  <c r="S69" i="17"/>
  <c r="S66" i="23"/>
  <c r="S16" i="18"/>
  <c r="S40" i="21"/>
  <c r="V40" s="1"/>
  <c r="S41"/>
  <c r="S35" i="19"/>
  <c r="V35" s="1"/>
  <c r="S13"/>
  <c r="V13" s="1"/>
  <c r="S58" i="17"/>
  <c r="V58" s="1"/>
  <c r="U49" i="16"/>
  <c r="U25"/>
  <c r="U60" i="18"/>
  <c r="T33" i="17"/>
  <c r="U33"/>
  <c r="T21" i="18"/>
  <c r="U21"/>
  <c r="T35"/>
  <c r="U35"/>
  <c r="T62"/>
  <c r="U62"/>
  <c r="U26" i="19"/>
  <c r="T26"/>
  <c r="T18"/>
  <c r="V18" s="1"/>
  <c r="M78"/>
  <c r="T33"/>
  <c r="U33"/>
  <c r="T31"/>
  <c r="U31"/>
  <c r="T62" i="20"/>
  <c r="U62"/>
  <c r="T33"/>
  <c r="U33"/>
  <c r="T18" i="21"/>
  <c r="V18" s="1"/>
  <c r="M78"/>
  <c r="T26" i="22"/>
  <c r="U26"/>
  <c r="T18"/>
  <c r="V18" s="1"/>
  <c r="M78"/>
  <c r="T33"/>
  <c r="U33"/>
  <c r="U31"/>
  <c r="T31"/>
  <c r="T61" i="19"/>
  <c r="U61"/>
  <c r="T58"/>
  <c r="U58"/>
  <c r="U32" i="23"/>
  <c r="T32"/>
  <c r="U68"/>
  <c r="T68"/>
  <c r="T41" i="17"/>
  <c r="U41"/>
  <c r="T16"/>
  <c r="U16"/>
  <c r="U32" i="18"/>
  <c r="T32"/>
  <c r="T41"/>
  <c r="U41"/>
  <c r="T11" i="19"/>
  <c r="U11"/>
  <c r="U64" i="20"/>
  <c r="T64"/>
  <c r="T11" i="21"/>
  <c r="U11"/>
  <c r="T61" i="23"/>
  <c r="U61"/>
  <c r="T68" i="20"/>
  <c r="U68"/>
  <c r="U15" i="17"/>
  <c r="T15"/>
  <c r="T22" i="22"/>
  <c r="U22"/>
  <c r="T40"/>
  <c r="U40"/>
  <c r="T22" i="20"/>
  <c r="U22"/>
  <c r="T40"/>
  <c r="U40"/>
  <c r="T22" i="23"/>
  <c r="U22"/>
  <c r="U64" i="21"/>
  <c r="T64"/>
  <c r="T68"/>
  <c r="U68"/>
  <c r="T15" i="19"/>
  <c r="U15"/>
  <c r="T11" i="17"/>
  <c r="U11"/>
  <c r="U69" i="23"/>
  <c r="T69"/>
  <c r="T41"/>
  <c r="U41"/>
  <c r="T37" i="21"/>
  <c r="U37"/>
  <c r="T62"/>
  <c r="U62"/>
  <c r="T57" i="19"/>
  <c r="U57"/>
  <c r="U66" i="20"/>
  <c r="T66"/>
  <c r="T57" i="23"/>
  <c r="U57"/>
  <c r="T37"/>
  <c r="U37"/>
  <c r="S37"/>
  <c r="U67" i="18"/>
  <c r="T67"/>
  <c r="T68"/>
  <c r="V68" s="1"/>
  <c r="U68"/>
  <c r="U15" i="23"/>
  <c r="T15"/>
  <c r="U65" i="18"/>
  <c r="T65"/>
  <c r="U14" i="21"/>
  <c r="T14"/>
  <c r="U14" i="23"/>
  <c r="V14" s="1"/>
  <c r="T14"/>
  <c r="T18" i="16"/>
  <c r="V18" s="1"/>
  <c r="M78"/>
  <c r="T40"/>
  <c r="V40" s="1"/>
  <c r="U40"/>
  <c r="T26"/>
  <c r="U26"/>
  <c r="U65" i="21"/>
  <c r="T65"/>
  <c r="T57" i="22"/>
  <c r="U57"/>
  <c r="U12" i="16"/>
  <c r="T12"/>
  <c r="U66"/>
  <c r="T66"/>
  <c r="T22"/>
  <c r="V22" s="1"/>
  <c r="U22"/>
  <c r="U14"/>
  <c r="T14"/>
  <c r="T57" i="18"/>
  <c r="V57" s="1"/>
  <c r="U57"/>
  <c r="U11" i="16"/>
  <c r="T11"/>
  <c r="U13"/>
  <c r="T13"/>
  <c r="T35"/>
  <c r="U35"/>
  <c r="Y72" i="18"/>
  <c r="X72"/>
  <c r="V51"/>
  <c r="U56"/>
  <c r="V51" i="19"/>
  <c r="V60"/>
  <c r="T19"/>
  <c r="V19" s="1"/>
  <c r="V29" i="20"/>
  <c r="U43"/>
  <c r="T49" i="21"/>
  <c r="V49" s="1"/>
  <c r="V60" i="22"/>
  <c r="T19"/>
  <c r="V19" s="1"/>
  <c r="V51"/>
  <c r="R78" i="23"/>
  <c r="V36"/>
  <c r="T53"/>
  <c r="V29" i="16"/>
  <c r="V50"/>
  <c r="T60" i="18"/>
  <c r="V25" i="16"/>
  <c r="S68" i="17"/>
  <c r="S69" i="16"/>
  <c r="V69" s="1"/>
  <c r="S64" i="23"/>
  <c r="V64" s="1"/>
  <c r="V63" i="16"/>
  <c r="S16" i="21"/>
  <c r="S26" i="18"/>
  <c r="V26" s="1"/>
  <c r="S22" i="23"/>
  <c r="S27"/>
  <c r="S35"/>
  <c r="V35" s="1"/>
  <c r="S12"/>
  <c r="S31" i="20"/>
  <c r="S57" i="19"/>
  <c r="S16"/>
  <c r="S21"/>
  <c r="V21" s="1"/>
  <c r="S64" i="18"/>
  <c r="S65"/>
  <c r="S10" i="17"/>
  <c r="V10" s="1"/>
  <c r="S11"/>
  <c r="S65" i="20"/>
  <c r="V65" s="1"/>
  <c r="S10" i="16"/>
  <c r="V10" s="1"/>
  <c r="S21"/>
  <c r="V21" s="1"/>
  <c r="S32" i="18"/>
  <c r="S69" i="23"/>
  <c r="S11" i="22"/>
  <c r="V11" s="1"/>
  <c r="S64"/>
  <c r="S69" i="21"/>
  <c r="S62" i="20"/>
  <c r="S33" i="17"/>
  <c r="S61"/>
  <c r="V61" s="1"/>
  <c r="S62"/>
  <c r="V62" s="1"/>
  <c r="T60" i="16"/>
  <c r="V60" s="1"/>
  <c r="S37"/>
  <c r="S15" i="22"/>
  <c r="V15" s="1"/>
  <c r="S33" i="16"/>
  <c r="S37" i="21"/>
  <c r="S70" i="18"/>
  <c r="V70" s="1"/>
  <c r="S41" i="22"/>
  <c r="V41" s="1"/>
  <c r="S22"/>
  <c r="S12"/>
  <c r="S33" i="21"/>
  <c r="S65"/>
  <c r="V65" s="1"/>
  <c r="S41" i="20"/>
  <c r="V41" s="1"/>
  <c r="S13" i="18"/>
  <c r="V13" s="1"/>
  <c r="S22" i="17"/>
  <c r="V22" s="1"/>
  <c r="S64"/>
  <c r="S27"/>
  <c r="S57"/>
  <c r="V57" s="1"/>
  <c r="S27" i="16"/>
  <c r="V27" s="1"/>
  <c r="S62"/>
  <c r="V62" s="1"/>
  <c r="S64"/>
  <c r="S68" i="19"/>
  <c r="S58"/>
  <c r="S58" i="18"/>
  <c r="V58" s="1"/>
  <c r="S62"/>
  <c r="S33" i="23"/>
  <c r="V33" s="1"/>
  <c r="S13" i="21"/>
  <c r="V13" s="1"/>
  <c r="S27"/>
  <c r="V27" s="1"/>
  <c r="S10" i="19"/>
  <c r="S71"/>
  <c r="V71" s="1"/>
  <c r="S65"/>
  <c r="V65" s="1"/>
  <c r="S35" i="17"/>
  <c r="V35" s="1"/>
  <c r="T29" i="1"/>
  <c r="V29" s="1"/>
  <c r="T52"/>
  <c r="U21"/>
  <c r="T21"/>
  <c r="U52"/>
  <c r="V25"/>
  <c r="T20"/>
  <c r="V26"/>
  <c r="X26" s="1"/>
  <c r="V27"/>
  <c r="V28"/>
  <c r="T22"/>
  <c r="U62"/>
  <c r="M78"/>
  <c r="U32"/>
  <c r="N78"/>
  <c r="T32"/>
  <c r="U12"/>
  <c r="T62"/>
  <c r="U20"/>
  <c r="V72"/>
  <c r="S20"/>
  <c r="U22"/>
  <c r="T12"/>
  <c r="S63"/>
  <c r="V63" s="1"/>
  <c r="U71"/>
  <c r="U68"/>
  <c r="T68"/>
  <c r="R74" i="16"/>
  <c r="S78" s="1"/>
  <c r="R74" i="23"/>
  <c r="S78" s="1"/>
  <c r="R74" i="22"/>
  <c r="S78" s="1"/>
  <c r="R74" i="21"/>
  <c r="S78" s="1"/>
  <c r="R74" i="20"/>
  <c r="S78" s="1"/>
  <c r="R74" i="19"/>
  <c r="S78" s="1"/>
  <c r="R74" i="18"/>
  <c r="S78" s="1"/>
  <c r="R74" i="17"/>
  <c r="S78" s="1"/>
  <c r="T15" i="1"/>
  <c r="T46"/>
  <c r="U58"/>
  <c r="T60"/>
  <c r="T53"/>
  <c r="T58"/>
  <c r="U46"/>
  <c r="U30"/>
  <c r="U38"/>
  <c r="U70"/>
  <c r="T33"/>
  <c r="T30"/>
  <c r="T38"/>
  <c r="U54"/>
  <c r="U59"/>
  <c r="U60"/>
  <c r="T11"/>
  <c r="U19"/>
  <c r="U11"/>
  <c r="T50"/>
  <c r="T17"/>
  <c r="T54"/>
  <c r="U53"/>
  <c r="U15"/>
  <c r="U44"/>
  <c r="T44"/>
  <c r="S46"/>
  <c r="U17"/>
  <c r="U33"/>
  <c r="T59"/>
  <c r="S71"/>
  <c r="T37"/>
  <c r="T71"/>
  <c r="U13"/>
  <c r="T56"/>
  <c r="T13"/>
  <c r="T48"/>
  <c r="T70"/>
  <c r="U66"/>
  <c r="T19"/>
  <c r="U48"/>
  <c r="U41"/>
  <c r="U18"/>
  <c r="T40"/>
  <c r="T45"/>
  <c r="U37"/>
  <c r="U45"/>
  <c r="T18"/>
  <c r="T51"/>
  <c r="U40"/>
  <c r="U51"/>
  <c r="T41"/>
  <c r="T57"/>
  <c r="U35"/>
  <c r="T16"/>
  <c r="T43"/>
  <c r="U65"/>
  <c r="U69"/>
  <c r="T35"/>
  <c r="U43"/>
  <c r="T67"/>
  <c r="U50"/>
  <c r="U16"/>
  <c r="T69"/>
  <c r="T47"/>
  <c r="U47"/>
  <c r="U67"/>
  <c r="T65"/>
  <c r="T66"/>
  <c r="U56"/>
  <c r="U14"/>
  <c r="T14"/>
  <c r="U64"/>
  <c r="T31"/>
  <c r="O78"/>
  <c r="R78" s="1"/>
  <c r="R74"/>
  <c r="S78" s="1"/>
  <c r="T39"/>
  <c r="U31"/>
  <c r="U57"/>
  <c r="U39"/>
  <c r="U10"/>
  <c r="T36"/>
  <c r="T61"/>
  <c r="T64"/>
  <c r="T10"/>
  <c r="U36"/>
  <c r="V49"/>
  <c r="U61"/>
  <c r="Y48" i="20" l="1"/>
  <c r="Y44" i="19"/>
  <c r="V58"/>
  <c r="X36" i="17"/>
  <c r="V12" i="23"/>
  <c r="V45" i="22"/>
  <c r="V71" i="18"/>
  <c r="V57" i="23"/>
  <c r="X57" s="1"/>
  <c r="V15" i="19"/>
  <c r="Y15" s="1"/>
  <c r="V40" i="20"/>
  <c r="V40" i="22"/>
  <c r="V61" i="23"/>
  <c r="X61" s="1"/>
  <c r="V41" i="18"/>
  <c r="Y41" s="1"/>
  <c r="V16" i="17"/>
  <c r="V33" i="19"/>
  <c r="V35" i="18"/>
  <c r="X35" s="1"/>
  <c r="V41" i="19"/>
  <c r="X41" s="1"/>
  <c r="V32" i="20"/>
  <c r="V27" i="19"/>
  <c r="V62"/>
  <c r="X62" s="1"/>
  <c r="V37" i="20"/>
  <c r="Y37" s="1"/>
  <c r="V10"/>
  <c r="V27" i="18"/>
  <c r="V45"/>
  <c r="X45" s="1"/>
  <c r="V66"/>
  <c r="X66" s="1"/>
  <c r="V66" i="17"/>
  <c r="V50" i="21"/>
  <c r="Y50" s="1"/>
  <c r="V65" i="18"/>
  <c r="Y65" s="1"/>
  <c r="V57" i="19"/>
  <c r="Y57" s="1"/>
  <c r="V14" i="16"/>
  <c r="V66"/>
  <c r="V14" i="21"/>
  <c r="X14" s="1"/>
  <c r="V15" i="23"/>
  <c r="X15" s="1"/>
  <c r="V67" i="18"/>
  <c r="V62" i="21"/>
  <c r="V41" i="23"/>
  <c r="X41" s="1"/>
  <c r="V68" i="21"/>
  <c r="Y68" s="1"/>
  <c r="V22" i="20"/>
  <c r="V68"/>
  <c r="V11" i="21"/>
  <c r="Y11" s="1"/>
  <c r="V11" i="19"/>
  <c r="Y11" s="1"/>
  <c r="V41" i="17"/>
  <c r="V61" i="19"/>
  <c r="V33" i="22"/>
  <c r="Y33" s="1"/>
  <c r="V26"/>
  <c r="X26" s="1"/>
  <c r="V33" i="20"/>
  <c r="V31" i="19"/>
  <c r="V21" i="18"/>
  <c r="Y21" s="1"/>
  <c r="V14" i="17"/>
  <c r="Y14" s="1"/>
  <c r="V61" i="22"/>
  <c r="V32" i="19"/>
  <c r="V31" i="17"/>
  <c r="X31" s="1"/>
  <c r="V15" i="20"/>
  <c r="Y15" s="1"/>
  <c r="V31" i="23"/>
  <c r="V11" i="18"/>
  <c r="Y49"/>
  <c r="AA49" s="1"/>
  <c r="X49"/>
  <c r="Y59"/>
  <c r="X59"/>
  <c r="Y48" i="17"/>
  <c r="AB48" s="1"/>
  <c r="X48"/>
  <c r="X50" i="21"/>
  <c r="Y19"/>
  <c r="AA19" s="1"/>
  <c r="X19"/>
  <c r="X25" i="23"/>
  <c r="Y25"/>
  <c r="Y45" i="17"/>
  <c r="AB45" s="1"/>
  <c r="X45"/>
  <c r="Y50" i="20"/>
  <c r="AA50" s="1"/>
  <c r="X50"/>
  <c r="Y46" i="18"/>
  <c r="AA46" s="1"/>
  <c r="X46"/>
  <c r="Y54" i="17"/>
  <c r="AA54" s="1"/>
  <c r="X54"/>
  <c r="V21" i="1"/>
  <c r="Y21" s="1"/>
  <c r="V52"/>
  <c r="Y52" s="1"/>
  <c r="V37" i="21"/>
  <c r="V62" i="20"/>
  <c r="V69" i="23"/>
  <c r="X69" s="1"/>
  <c r="V35" i="16"/>
  <c r="Y35" s="1"/>
  <c r="V57" i="22"/>
  <c r="X57" s="1"/>
  <c r="V26" i="16"/>
  <c r="V15" i="17"/>
  <c r="Y15" s="1"/>
  <c r="V68" i="23"/>
  <c r="X68" s="1"/>
  <c r="V31" i="22"/>
  <c r="Y31" s="1"/>
  <c r="V26" i="19"/>
  <c r="V40" i="17"/>
  <c r="X40" s="1"/>
  <c r="V70" i="23"/>
  <c r="Y70" s="1"/>
  <c r="V71" i="21"/>
  <c r="Y71" s="1"/>
  <c r="V57"/>
  <c r="V71" i="20"/>
  <c r="Y71" s="1"/>
  <c r="V66" i="19"/>
  <c r="X66" s="1"/>
  <c r="V22"/>
  <c r="Y22" s="1"/>
  <c r="V70" i="22"/>
  <c r="V57" i="20"/>
  <c r="Y57" s="1"/>
  <c r="V17" i="22"/>
  <c r="Y17" s="1"/>
  <c r="V17" i="19"/>
  <c r="X17" s="1"/>
  <c r="V21" i="17"/>
  <c r="V26" i="21"/>
  <c r="X26" s="1"/>
  <c r="V13" i="23"/>
  <c r="X13" s="1"/>
  <c r="V54" i="20"/>
  <c r="X54" s="1"/>
  <c r="V50" i="18"/>
  <c r="V16" i="22"/>
  <c r="X16" s="1"/>
  <c r="V15" i="18"/>
  <c r="X15" s="1"/>
  <c r="V17" i="21"/>
  <c r="Y17" s="1"/>
  <c r="V49" i="16"/>
  <c r="V12" i="18"/>
  <c r="Y12" s="1"/>
  <c r="T78" i="16"/>
  <c r="U78" i="23"/>
  <c r="V53" i="20"/>
  <c r="V18" i="23"/>
  <c r="X18" s="1"/>
  <c r="V29"/>
  <c r="X29" s="1"/>
  <c r="V66" i="20"/>
  <c r="X66" s="1"/>
  <c r="V32" i="23"/>
  <c r="X32" s="1"/>
  <c r="T78" i="19"/>
  <c r="V33" i="16"/>
  <c r="Y33" s="1"/>
  <c r="V15" i="21"/>
  <c r="X15" s="1"/>
  <c r="V21" i="20"/>
  <c r="V40" i="18"/>
  <c r="X40" s="1"/>
  <c r="V36" i="16"/>
  <c r="Y36" s="1"/>
  <c r="V53" i="21"/>
  <c r="X53" s="1"/>
  <c r="V13" i="17"/>
  <c r="V62" i="22"/>
  <c r="Y62" s="1"/>
  <c r="V12" i="19"/>
  <c r="Y12" s="1"/>
  <c r="V49" i="20"/>
  <c r="Y49" s="1"/>
  <c r="V52" i="17"/>
  <c r="V13" i="16"/>
  <c r="Y13" s="1"/>
  <c r="V65"/>
  <c r="Y65" s="1"/>
  <c r="V32" i="21"/>
  <c r="V32" i="17"/>
  <c r="X32" s="1"/>
  <c r="V54" i="21"/>
  <c r="Y54" s="1"/>
  <c r="V52" i="20"/>
  <c r="Y52" s="1"/>
  <c r="V53" i="17"/>
  <c r="Y53" s="1"/>
  <c r="V18" i="18"/>
  <c r="V54"/>
  <c r="Y54" s="1"/>
  <c r="V18" i="20"/>
  <c r="X18" s="1"/>
  <c r="X14" i="16"/>
  <c r="Y14"/>
  <c r="X67" i="18"/>
  <c r="Y67"/>
  <c r="Y22" i="20"/>
  <c r="X22"/>
  <c r="X11" i="19"/>
  <c r="Y61"/>
  <c r="X61"/>
  <c r="X57" i="18"/>
  <c r="Y57"/>
  <c r="X22" i="16"/>
  <c r="Y22"/>
  <c r="X40"/>
  <c r="Y40"/>
  <c r="Y32" i="23"/>
  <c r="X53" i="18"/>
  <c r="Y53"/>
  <c r="Y15" i="21"/>
  <c r="Y69" i="22"/>
  <c r="X69"/>
  <c r="Y49" i="21"/>
  <c r="X49"/>
  <c r="Y40" i="20"/>
  <c r="X40"/>
  <c r="Y40" i="22"/>
  <c r="X40"/>
  <c r="X18"/>
  <c r="Y18"/>
  <c r="Y18" i="21"/>
  <c r="X18"/>
  <c r="Y38" i="23"/>
  <c r="X38"/>
  <c r="X45" i="22"/>
  <c r="Y45"/>
  <c r="X45" i="19"/>
  <c r="Y45"/>
  <c r="X19" i="18"/>
  <c r="Y19"/>
  <c r="X32" i="21"/>
  <c r="Y32"/>
  <c r="Y27" i="19"/>
  <c r="X27"/>
  <c r="Y32" i="17"/>
  <c r="X39" i="16"/>
  <c r="Y39"/>
  <c r="X56"/>
  <c r="Y56"/>
  <c r="X60" i="23"/>
  <c r="Y60"/>
  <c r="X52" i="22"/>
  <c r="Y52"/>
  <c r="X63" i="18"/>
  <c r="Y63"/>
  <c r="X19" i="19"/>
  <c r="Y19"/>
  <c r="X26" i="16"/>
  <c r="Y26"/>
  <c r="X18"/>
  <c r="Y18"/>
  <c r="Y68" i="23"/>
  <c r="Y26" i="19"/>
  <c r="X26"/>
  <c r="X44" i="18"/>
  <c r="Y44"/>
  <c r="Y40" i="17"/>
  <c r="X71" i="21"/>
  <c r="Y57"/>
  <c r="X57"/>
  <c r="X22" i="19"/>
  <c r="X57" i="20"/>
  <c r="X21" i="17"/>
  <c r="Y21"/>
  <c r="X30" i="16"/>
  <c r="Y30"/>
  <c r="Y28" i="23"/>
  <c r="X28"/>
  <c r="Y49"/>
  <c r="X49"/>
  <c r="X28" i="22"/>
  <c r="Y28"/>
  <c r="X43" i="18"/>
  <c r="Y43"/>
  <c r="X44" i="17"/>
  <c r="Y44"/>
  <c r="X50" i="18"/>
  <c r="Y50"/>
  <c r="X45" i="16"/>
  <c r="Y45"/>
  <c r="X49"/>
  <c r="Y49"/>
  <c r="Y62" i="21"/>
  <c r="X62"/>
  <c r="X41" i="17"/>
  <c r="Y41"/>
  <c r="Y26" i="22"/>
  <c r="Y31" i="19"/>
  <c r="X31"/>
  <c r="Y18"/>
  <c r="X18"/>
  <c r="Y46" i="23"/>
  <c r="X46"/>
  <c r="X32" i="19"/>
  <c r="Y32"/>
  <c r="Y31" i="23"/>
  <c r="X31"/>
  <c r="X43"/>
  <c r="Y43"/>
  <c r="X50"/>
  <c r="Y50"/>
  <c r="Y39" i="22"/>
  <c r="X39"/>
  <c r="X53" i="20"/>
  <c r="Y53"/>
  <c r="X50" i="17"/>
  <c r="Y50"/>
  <c r="X11" i="18"/>
  <c r="Y11"/>
  <c r="X53" i="16"/>
  <c r="Y53"/>
  <c r="X23" i="18"/>
  <c r="Y23"/>
  <c r="X51" i="23"/>
  <c r="Y51"/>
  <c r="X50" i="19"/>
  <c r="Y50"/>
  <c r="Y26" i="17"/>
  <c r="X26"/>
  <c r="X11" i="23"/>
  <c r="Y11"/>
  <c r="Y40" i="19"/>
  <c r="X40"/>
  <c r="Y69" i="18"/>
  <c r="X69"/>
  <c r="Y65" i="23"/>
  <c r="X65"/>
  <c r="Y27" i="22"/>
  <c r="X27"/>
  <c r="X10"/>
  <c r="Y10"/>
  <c r="Y10" i="21"/>
  <c r="X10"/>
  <c r="X21" i="20"/>
  <c r="Y21"/>
  <c r="Y40" i="18"/>
  <c r="Y18" i="17"/>
  <c r="X18"/>
  <c r="Y45" i="23"/>
  <c r="X45"/>
  <c r="Y53" i="21"/>
  <c r="X48" i="18"/>
  <c r="Y48"/>
  <c r="X52"/>
  <c r="Y52"/>
  <c r="X59" i="17"/>
  <c r="Y59"/>
  <c r="X13"/>
  <c r="Y13"/>
  <c r="Y26" i="23"/>
  <c r="X26"/>
  <c r="X49" i="20"/>
  <c r="X52" i="17"/>
  <c r="Y52"/>
  <c r="X19" i="22"/>
  <c r="Y19"/>
  <c r="Y66" i="16"/>
  <c r="X66"/>
  <c r="Y15" i="23"/>
  <c r="Y52"/>
  <c r="X52"/>
  <c r="X28" i="18"/>
  <c r="Y28"/>
  <c r="X53" i="17"/>
  <c r="X63"/>
  <c r="Y63"/>
  <c r="Y10" i="20"/>
  <c r="X10"/>
  <c r="Y27" i="18"/>
  <c r="X27"/>
  <c r="X18"/>
  <c r="Y18"/>
  <c r="X54"/>
  <c r="Y33" i="23"/>
  <c r="X33"/>
  <c r="X57" i="17"/>
  <c r="Y57"/>
  <c r="Y69" i="23"/>
  <c r="X63" i="16"/>
  <c r="Y63"/>
  <c r="X27"/>
  <c r="Y27"/>
  <c r="Y27" i="21"/>
  <c r="X27"/>
  <c r="X58" i="18"/>
  <c r="Y58"/>
  <c r="X41" i="22"/>
  <c r="Y41"/>
  <c r="X15"/>
  <c r="Y15"/>
  <c r="Y21" i="16"/>
  <c r="X21"/>
  <c r="X21" i="19"/>
  <c r="Y21"/>
  <c r="X26" i="18"/>
  <c r="Y26"/>
  <c r="X69" i="16"/>
  <c r="Y69"/>
  <c r="Y50"/>
  <c r="X50"/>
  <c r="Y60" i="19"/>
  <c r="X60"/>
  <c r="Y16" i="17"/>
  <c r="X16"/>
  <c r="Y33" i="19"/>
  <c r="X33"/>
  <c r="Y58" i="17"/>
  <c r="X58"/>
  <c r="Y58" i="21"/>
  <c r="X58"/>
  <c r="X27" i="20"/>
  <c r="Y27"/>
  <c r="X17" i="16"/>
  <c r="Y17"/>
  <c r="X14" i="17"/>
  <c r="Y61" i="22"/>
  <c r="X61"/>
  <c r="Y47" i="16"/>
  <c r="X47"/>
  <c r="X72" i="22"/>
  <c r="Y72"/>
  <c r="Y72" i="20"/>
  <c r="X72"/>
  <c r="X72" i="19"/>
  <c r="Y72"/>
  <c r="Y47" i="17"/>
  <c r="X47"/>
  <c r="Y16" i="16"/>
  <c r="X16"/>
  <c r="X41" i="20"/>
  <c r="Y41"/>
  <c r="Y62" i="17"/>
  <c r="X62"/>
  <c r="Y64" i="23"/>
  <c r="X64"/>
  <c r="X36"/>
  <c r="Y36"/>
  <c r="Y60" i="22"/>
  <c r="X60"/>
  <c r="X51" i="18"/>
  <c r="Y51"/>
  <c r="X35" i="20"/>
  <c r="Y35"/>
  <c r="X71" i="16"/>
  <c r="Y71"/>
  <c r="Y20"/>
  <c r="X20"/>
  <c r="Y51" i="21"/>
  <c r="X51"/>
  <c r="X56" i="20"/>
  <c r="Y56"/>
  <c r="Y20" i="18"/>
  <c r="X20"/>
  <c r="Y51" i="17"/>
  <c r="X51"/>
  <c r="Y28" i="16"/>
  <c r="X28"/>
  <c r="Y38"/>
  <c r="X38"/>
  <c r="Y29" i="22"/>
  <c r="X29"/>
  <c r="Y29" i="21"/>
  <c r="X29"/>
  <c r="Y20"/>
  <c r="X20"/>
  <c r="Y47" i="20"/>
  <c r="X47"/>
  <c r="Y29" i="17"/>
  <c r="X29"/>
  <c r="AB52" i="21"/>
  <c r="AA52"/>
  <c r="AA30"/>
  <c r="AB30"/>
  <c r="AA23" i="20"/>
  <c r="AB23"/>
  <c r="AB39"/>
  <c r="AA39"/>
  <c r="AA28" i="17"/>
  <c r="AB28"/>
  <c r="AA23" i="19"/>
  <c r="AB23"/>
  <c r="AB30" i="22"/>
  <c r="AA30"/>
  <c r="AA46" i="21"/>
  <c r="AB46"/>
  <c r="AA59" i="20"/>
  <c r="AB59"/>
  <c r="AA44" i="21"/>
  <c r="AB44"/>
  <c r="AA36" i="18"/>
  <c r="AB36"/>
  <c r="AA44" i="23"/>
  <c r="AB44"/>
  <c r="AA49" i="22"/>
  <c r="AB49"/>
  <c r="AA49" i="19"/>
  <c r="AB49"/>
  <c r="AA36" i="17"/>
  <c r="AB36"/>
  <c r="V12" i="16"/>
  <c r="V37" i="23"/>
  <c r="V37" i="18"/>
  <c r="V56"/>
  <c r="V71" i="23"/>
  <c r="V10" i="19"/>
  <c r="V62" i="18"/>
  <c r="V27" i="17"/>
  <c r="V22" i="22"/>
  <c r="V69" i="21"/>
  <c r="V32" i="18"/>
  <c r="V31" i="20"/>
  <c r="V22" i="23"/>
  <c r="V60" i="18"/>
  <c r="V11" i="16"/>
  <c r="V64" i="21"/>
  <c r="V64" i="20"/>
  <c r="T78" i="22"/>
  <c r="T78" i="21"/>
  <c r="V41"/>
  <c r="V69" i="17"/>
  <c r="V71"/>
  <c r="V13" i="20"/>
  <c r="V72" i="16"/>
  <c r="V11" i="20"/>
  <c r="V67" i="17"/>
  <c r="V19" i="16"/>
  <c r="V62" i="23"/>
  <c r="V68" i="19"/>
  <c r="V12" i="22"/>
  <c r="U78" i="17"/>
  <c r="V21" i="21"/>
  <c r="V14" i="20"/>
  <c r="V70"/>
  <c r="V22" i="18"/>
  <c r="V31" i="16"/>
  <c r="V61" i="21"/>
  <c r="V58" i="16"/>
  <c r="V21" i="23"/>
  <c r="V68" i="22"/>
  <c r="V64" i="19"/>
  <c r="V27" i="23"/>
  <c r="V70" i="19"/>
  <c r="V33" i="18"/>
  <c r="V35" i="21"/>
  <c r="V37" i="19"/>
  <c r="V67" i="16"/>
  <c r="V43" i="20"/>
  <c r="V64" i="17"/>
  <c r="U78" i="16"/>
  <c r="V70" i="17"/>
  <c r="X37" i="21"/>
  <c r="Y37"/>
  <c r="Y25" i="16"/>
  <c r="X25"/>
  <c r="X29" i="20"/>
  <c r="Y29"/>
  <c r="Y68"/>
  <c r="X68"/>
  <c r="Y33"/>
  <c r="X33"/>
  <c r="X35" i="19"/>
  <c r="Y35"/>
  <c r="X32" i="22"/>
  <c r="Y32"/>
  <c r="Y69" i="20"/>
  <c r="X69"/>
  <c r="X66" i="21"/>
  <c r="Y66"/>
  <c r="X67" i="19"/>
  <c r="Y67"/>
  <c r="X21" i="22"/>
  <c r="Y21"/>
  <c r="Y70" i="16"/>
  <c r="X70"/>
  <c r="X26" i="20"/>
  <c r="Y26"/>
  <c r="Y57" i="16"/>
  <c r="X57"/>
  <c r="Y54"/>
  <c r="X54"/>
  <c r="Y25" i="22"/>
  <c r="X25"/>
  <c r="X60" i="21"/>
  <c r="Y60"/>
  <c r="Y38" i="20"/>
  <c r="X38"/>
  <c r="Y25" i="19"/>
  <c r="X25"/>
  <c r="Y20"/>
  <c r="X20"/>
  <c r="Y29" i="18"/>
  <c r="X29"/>
  <c r="Y56" i="17"/>
  <c r="X56"/>
  <c r="Y70" i="22"/>
  <c r="X70"/>
  <c r="Y61" i="16"/>
  <c r="X61"/>
  <c r="X17" i="17"/>
  <c r="Y17"/>
  <c r="X13" i="22"/>
  <c r="Y13"/>
  <c r="X65" i="17"/>
  <c r="Y65"/>
  <c r="Y59" i="16"/>
  <c r="X59"/>
  <c r="X47" i="22"/>
  <c r="Y47"/>
  <c r="Y56"/>
  <c r="X56"/>
  <c r="Y72" i="21"/>
  <c r="X72"/>
  <c r="Y60" i="20"/>
  <c r="X60"/>
  <c r="Y56" i="19"/>
  <c r="X56"/>
  <c r="Y29"/>
  <c r="X29"/>
  <c r="Y25" i="17"/>
  <c r="X25"/>
  <c r="X62" i="22"/>
  <c r="Y16" i="20"/>
  <c r="X16"/>
  <c r="X12" i="19"/>
  <c r="Y66" i="18"/>
  <c r="Y66" i="17"/>
  <c r="X66"/>
  <c r="Y56" i="21"/>
  <c r="X56"/>
  <c r="AA14" i="18"/>
  <c r="AB14"/>
  <c r="X48" i="22"/>
  <c r="Y48"/>
  <c r="AA36"/>
  <c r="AB36"/>
  <c r="AA63" i="23"/>
  <c r="AB63"/>
  <c r="AA39"/>
  <c r="AB39"/>
  <c r="AA44" i="20"/>
  <c r="AB44"/>
  <c r="AA63" i="22"/>
  <c r="AB63"/>
  <c r="AB47" i="23"/>
  <c r="AA47"/>
  <c r="AA52" i="19"/>
  <c r="AB52"/>
  <c r="AA48"/>
  <c r="AB48"/>
  <c r="AA28" i="21"/>
  <c r="AB28"/>
  <c r="AA46" i="19"/>
  <c r="AB46"/>
  <c r="AB52" i="16"/>
  <c r="AA52"/>
  <c r="AB20" i="23"/>
  <c r="AA20"/>
  <c r="AB48" i="21"/>
  <c r="AA48"/>
  <c r="AB45" i="20"/>
  <c r="AA45"/>
  <c r="AA19" i="17"/>
  <c r="AB19"/>
  <c r="AA59" i="22"/>
  <c r="AB59"/>
  <c r="AA28" i="19"/>
  <c r="AB28"/>
  <c r="AA19" i="20"/>
  <c r="AB19"/>
  <c r="AA63"/>
  <c r="AB63"/>
  <c r="AA36"/>
  <c r="AB36"/>
  <c r="AA28"/>
  <c r="AB28"/>
  <c r="AA59" i="23"/>
  <c r="AB59"/>
  <c r="AB19" i="21"/>
  <c r="AA59" i="18"/>
  <c r="AB59"/>
  <c r="AA48" i="20"/>
  <c r="AB48"/>
  <c r="V66" i="23"/>
  <c r="V16" i="18"/>
  <c r="T78" i="23"/>
  <c r="U78" i="20"/>
  <c r="T78" i="17"/>
  <c r="V64" i="18"/>
  <c r="V41" i="16"/>
  <c r="V12" i="21"/>
  <c r="V67" i="23"/>
  <c r="U78" i="22"/>
  <c r="U78" i="21"/>
  <c r="X71" i="19"/>
  <c r="Y71"/>
  <c r="X13" i="18"/>
  <c r="Y13"/>
  <c r="Y60" i="16"/>
  <c r="X60"/>
  <c r="Y65" i="20"/>
  <c r="X65"/>
  <c r="X65" i="19"/>
  <c r="Y65"/>
  <c r="Y58"/>
  <c r="X58"/>
  <c r="Y22" i="17"/>
  <c r="X22"/>
  <c r="Y70" i="18"/>
  <c r="X70"/>
  <c r="X11" i="22"/>
  <c r="Y11"/>
  <c r="X10" i="16"/>
  <c r="Y10"/>
  <c r="X10" i="17"/>
  <c r="Y10"/>
  <c r="Y35" i="23"/>
  <c r="X35"/>
  <c r="Y29" i="16"/>
  <c r="X29"/>
  <c r="X51" i="22"/>
  <c r="Y51"/>
  <c r="Y51" i="19"/>
  <c r="X51"/>
  <c r="AA72" i="18"/>
  <c r="AB72"/>
  <c r="X14" i="23"/>
  <c r="Y14"/>
  <c r="Y68" i="18"/>
  <c r="X68"/>
  <c r="X13" i="19"/>
  <c r="Y13"/>
  <c r="X58" i="22"/>
  <c r="Y58"/>
  <c r="Y41" i="19"/>
  <c r="Y31" i="18"/>
  <c r="X31"/>
  <c r="X67" i="21"/>
  <c r="Y67"/>
  <c r="X32" i="20"/>
  <c r="Y32"/>
  <c r="X17" i="18"/>
  <c r="Y17"/>
  <c r="X10"/>
  <c r="Y10"/>
  <c r="X61"/>
  <c r="Y61"/>
  <c r="Y51" i="16"/>
  <c r="X51"/>
  <c r="X23" i="23"/>
  <c r="Y23"/>
  <c r="Y20" i="22"/>
  <c r="X20"/>
  <c r="X25" i="21"/>
  <c r="Y25"/>
  <c r="Y43"/>
  <c r="X43"/>
  <c r="Y43" i="19"/>
  <c r="X43"/>
  <c r="Y38" i="18"/>
  <c r="X38"/>
  <c r="Y25"/>
  <c r="X25"/>
  <c r="X38" i="17"/>
  <c r="Y38"/>
  <c r="X61" i="20"/>
  <c r="Y61"/>
  <c r="X37" i="17"/>
  <c r="Y37"/>
  <c r="X71" i="18"/>
  <c r="Y71"/>
  <c r="X67" i="20"/>
  <c r="Y67"/>
  <c r="X38" i="22"/>
  <c r="Y38"/>
  <c r="X20" i="20"/>
  <c r="Y20"/>
  <c r="Y47" i="19"/>
  <c r="X47"/>
  <c r="X17" i="21"/>
  <c r="Y43" i="17"/>
  <c r="X43"/>
  <c r="X56" i="23"/>
  <c r="Y56"/>
  <c r="AB39" i="17"/>
  <c r="AA39"/>
  <c r="AA19" i="23"/>
  <c r="AB19"/>
  <c r="AB39" i="21"/>
  <c r="AA39"/>
  <c r="AA46" i="22"/>
  <c r="AB46"/>
  <c r="AB44"/>
  <c r="AA44"/>
  <c r="AA30" i="23"/>
  <c r="AB30"/>
  <c r="AA63" i="21"/>
  <c r="AB63"/>
  <c r="AA23"/>
  <c r="AB23"/>
  <c r="AA59"/>
  <c r="AB59"/>
  <c r="AA54" i="19"/>
  <c r="AB54"/>
  <c r="AA50" i="22"/>
  <c r="AB50"/>
  <c r="AA48" i="23"/>
  <c r="AB48"/>
  <c r="AA45" i="21"/>
  <c r="AB45"/>
  <c r="AA49" i="17"/>
  <c r="AB49"/>
  <c r="AA25" i="23"/>
  <c r="AB25"/>
  <c r="AA30" i="18"/>
  <c r="AB30"/>
  <c r="V71" i="22"/>
  <c r="V17" i="23"/>
  <c r="V32" i="16"/>
  <c r="V12" i="17"/>
  <c r="V64" i="22"/>
  <c r="V16" i="23"/>
  <c r="V12" i="20"/>
  <c r="V22" i="21"/>
  <c r="V66" i="22"/>
  <c r="V68" i="16"/>
  <c r="V33" i="21"/>
  <c r="V35" i="22"/>
  <c r="V23" i="16"/>
  <c r="V47" i="21"/>
  <c r="V15" i="16"/>
  <c r="V16" i="21"/>
  <c r="U78" i="19"/>
  <c r="X62" i="20"/>
  <c r="Y62"/>
  <c r="Y13" i="21"/>
  <c r="X13"/>
  <c r="X35" i="17"/>
  <c r="Y35"/>
  <c r="X62" i="16"/>
  <c r="Y62"/>
  <c r="X65" i="21"/>
  <c r="Y65"/>
  <c r="Y61" i="17"/>
  <c r="X61"/>
  <c r="Y12" i="23"/>
  <c r="X12"/>
  <c r="X40" i="21"/>
  <c r="Y40"/>
  <c r="X67" i="22"/>
  <c r="Y67"/>
  <c r="Y14"/>
  <c r="X14"/>
  <c r="X65"/>
  <c r="Y65"/>
  <c r="Y43"/>
  <c r="X43"/>
  <c r="Y20" i="17"/>
  <c r="X20"/>
  <c r="Y26" i="21"/>
  <c r="X69" i="19"/>
  <c r="Y69"/>
  <c r="Y58" i="20"/>
  <c r="X58"/>
  <c r="Y17"/>
  <c r="X17"/>
  <c r="X37" i="22"/>
  <c r="Y37"/>
  <c r="Y13" i="23"/>
  <c r="X46" i="16"/>
  <c r="Y46"/>
  <c r="Y51" i="20"/>
  <c r="X51"/>
  <c r="X38" i="19"/>
  <c r="Y38"/>
  <c r="X47" i="18"/>
  <c r="Y47"/>
  <c r="X72" i="17"/>
  <c r="Y72"/>
  <c r="X31" i="21"/>
  <c r="Y31"/>
  <c r="Y14" i="19"/>
  <c r="X14"/>
  <c r="Y60" i="17"/>
  <c r="X60"/>
  <c r="X30"/>
  <c r="Y30"/>
  <c r="AB44" i="16"/>
  <c r="AA44"/>
  <c r="AB72" i="23"/>
  <c r="AA72"/>
  <c r="AA36" i="21"/>
  <c r="AB36"/>
  <c r="AA53" i="19"/>
  <c r="AB53"/>
  <c r="AB30" i="20"/>
  <c r="AA30"/>
  <c r="AA59" i="19"/>
  <c r="AB59"/>
  <c r="AA39"/>
  <c r="AB39"/>
  <c r="AB30"/>
  <c r="AA30"/>
  <c r="AA54" i="22"/>
  <c r="AB54"/>
  <c r="AA46" i="20"/>
  <c r="AB46"/>
  <c r="AA36" i="19"/>
  <c r="AB36"/>
  <c r="AA54" i="23"/>
  <c r="AB54"/>
  <c r="AB48" i="16"/>
  <c r="AA48"/>
  <c r="AA63" i="19"/>
  <c r="AB63"/>
  <c r="AA46" i="17"/>
  <c r="AB46"/>
  <c r="AA23"/>
  <c r="AB23"/>
  <c r="AA53" i="22"/>
  <c r="AB53"/>
  <c r="AA23"/>
  <c r="AB23"/>
  <c r="AB50" i="20"/>
  <c r="AB44" i="19"/>
  <c r="AA44"/>
  <c r="V11" i="17"/>
  <c r="V33"/>
  <c r="V25" i="20"/>
  <c r="V38" i="21"/>
  <c r="V37" i="16"/>
  <c r="V64"/>
  <c r="V68" i="17"/>
  <c r="U78" i="18"/>
  <c r="T78"/>
  <c r="V43" i="16"/>
  <c r="V39" i="18"/>
  <c r="V53" i="23"/>
  <c r="V70" i="21"/>
  <c r="V58" i="23"/>
  <c r="V40"/>
  <c r="V16" i="19"/>
  <c r="V10" i="23"/>
  <c r="T78" i="20"/>
  <c r="Y63" i="1"/>
  <c r="Y27"/>
  <c r="Y28"/>
  <c r="Y29"/>
  <c r="Y23"/>
  <c r="Y49"/>
  <c r="Y72"/>
  <c r="Y26"/>
  <c r="X25"/>
  <c r="Y25"/>
  <c r="V62"/>
  <c r="X62" s="1"/>
  <c r="X27"/>
  <c r="V20"/>
  <c r="X20" s="1"/>
  <c r="V32"/>
  <c r="X32" s="1"/>
  <c r="X28"/>
  <c r="V22"/>
  <c r="V59"/>
  <c r="X59" s="1"/>
  <c r="X72"/>
  <c r="X29"/>
  <c r="V19"/>
  <c r="X19" s="1"/>
  <c r="X23"/>
  <c r="V12"/>
  <c r="V68"/>
  <c r="V58"/>
  <c r="X63"/>
  <c r="X49"/>
  <c r="V69"/>
  <c r="V18"/>
  <c r="V15"/>
  <c r="V46"/>
  <c r="V60"/>
  <c r="V53"/>
  <c r="V33"/>
  <c r="V38"/>
  <c r="V70"/>
  <c r="V66"/>
  <c r="V54"/>
  <c r="V30"/>
  <c r="V37"/>
  <c r="V17"/>
  <c r="V50"/>
  <c r="V48"/>
  <c r="V11"/>
  <c r="V65"/>
  <c r="V44"/>
  <c r="V45"/>
  <c r="V41"/>
  <c r="V71"/>
  <c r="V56"/>
  <c r="V40"/>
  <c r="V51"/>
  <c r="V13"/>
  <c r="V10"/>
  <c r="V43"/>
  <c r="V47"/>
  <c r="V57"/>
  <c r="V16"/>
  <c r="V64"/>
  <c r="V67"/>
  <c r="V35"/>
  <c r="T78"/>
  <c r="V14"/>
  <c r="V61"/>
  <c r="V36"/>
  <c r="V39"/>
  <c r="V31"/>
  <c r="U78"/>
  <c r="AA48" i="17" l="1"/>
  <c r="X36" i="16"/>
  <c r="Y66" i="19"/>
  <c r="X52" i="20"/>
  <c r="Y57" i="23"/>
  <c r="AB54" i="17"/>
  <c r="X68" i="21"/>
  <c r="Y29" i="23"/>
  <c r="Y31" i="17"/>
  <c r="Y15" i="18"/>
  <c r="AA15" s="1"/>
  <c r="Y54" i="20"/>
  <c r="AA54" s="1"/>
  <c r="Y17" i="19"/>
  <c r="X31" i="22"/>
  <c r="Y57"/>
  <c r="AA57" s="1"/>
  <c r="Y35" i="18"/>
  <c r="AB35" s="1"/>
  <c r="Y66" i="20"/>
  <c r="Y14" i="21"/>
  <c r="AB49" i="18"/>
  <c r="X52" i="1"/>
  <c r="X33" i="16"/>
  <c r="X70" i="23"/>
  <c r="X65" i="18"/>
  <c r="X11" i="21"/>
  <c r="Y61" i="23"/>
  <c r="Y41"/>
  <c r="AA50" i="21"/>
  <c r="AB50"/>
  <c r="X12" i="18"/>
  <c r="AA45" i="17"/>
  <c r="X21" i="1"/>
  <c r="AB46" i="18"/>
  <c r="Y16" i="22"/>
  <c r="Y62" i="19"/>
  <c r="AB62" s="1"/>
  <c r="X33" i="22"/>
  <c r="X57" i="19"/>
  <c r="Y18" i="20"/>
  <c r="Y45" i="18"/>
  <c r="X37" i="20"/>
  <c r="Y18" i="23"/>
  <c r="X15" i="20"/>
  <c r="X21" i="18"/>
  <c r="X17" i="22"/>
  <c r="X71" i="20"/>
  <c r="X15" i="17"/>
  <c r="X35" i="16"/>
  <c r="X54" i="21"/>
  <c r="X65" i="16"/>
  <c r="X41" i="18"/>
  <c r="X15" i="19"/>
  <c r="X13" i="16"/>
  <c r="V78" i="21"/>
  <c r="V75" s="1"/>
  <c r="V78" i="16"/>
  <c r="V75" s="1"/>
  <c r="V78" i="20"/>
  <c r="V75" s="1"/>
  <c r="X10" i="23"/>
  <c r="Y10"/>
  <c r="V78"/>
  <c r="V75" s="1"/>
  <c r="Y37" i="16"/>
  <c r="X37"/>
  <c r="AA13" i="23"/>
  <c r="AB13"/>
  <c r="AA13" i="21"/>
  <c r="AB13"/>
  <c r="AA28" i="1"/>
  <c r="AB28"/>
  <c r="Y58" i="23"/>
  <c r="X58"/>
  <c r="Y64" i="16"/>
  <c r="X64"/>
  <c r="AA16" i="22"/>
  <c r="AB16"/>
  <c r="AA21" i="1"/>
  <c r="AB21"/>
  <c r="AA63"/>
  <c r="AB63"/>
  <c r="Y39" i="18"/>
  <c r="X39"/>
  <c r="Y68" i="17"/>
  <c r="X68"/>
  <c r="Y25" i="20"/>
  <c r="X25"/>
  <c r="AB58"/>
  <c r="AA58"/>
  <c r="AB12" i="23"/>
  <c r="AA12"/>
  <c r="Y47" i="21"/>
  <c r="X47"/>
  <c r="Y68" i="16"/>
  <c r="X68"/>
  <c r="Y16" i="23"/>
  <c r="X16"/>
  <c r="AA71" i="18"/>
  <c r="AB71"/>
  <c r="AB26" i="1"/>
  <c r="AA26"/>
  <c r="AA23"/>
  <c r="AB23"/>
  <c r="AB27"/>
  <c r="AA27"/>
  <c r="Y16" i="19"/>
  <c r="X16"/>
  <c r="Y53" i="23"/>
  <c r="X53"/>
  <c r="Y38" i="21"/>
  <c r="X38"/>
  <c r="AA30" i="17"/>
  <c r="AB30"/>
  <c r="AB31" i="21"/>
  <c r="AA31"/>
  <c r="AA72" i="17"/>
  <c r="AB72"/>
  <c r="AA38" i="19"/>
  <c r="AB38"/>
  <c r="AA46" i="16"/>
  <c r="AB46"/>
  <c r="AA37" i="22"/>
  <c r="AB37"/>
  <c r="AB26" i="21"/>
  <c r="AA26"/>
  <c r="AA65" i="22"/>
  <c r="AB65"/>
  <c r="AA67"/>
  <c r="AB67"/>
  <c r="AB65" i="21"/>
  <c r="AA65"/>
  <c r="AA35" i="17"/>
  <c r="AB35"/>
  <c r="AA62" i="20"/>
  <c r="AB62"/>
  <c r="Y15" i="16"/>
  <c r="X15"/>
  <c r="X33" i="21"/>
  <c r="Y33"/>
  <c r="Y12" i="20"/>
  <c r="X12"/>
  <c r="X32" i="16"/>
  <c r="Y32"/>
  <c r="AA25" i="18"/>
  <c r="AB25"/>
  <c r="AA43" i="19"/>
  <c r="AB43"/>
  <c r="AA17" i="18"/>
  <c r="AB17"/>
  <c r="AA67" i="21"/>
  <c r="AB67"/>
  <c r="AA41" i="19"/>
  <c r="AB41"/>
  <c r="AB13"/>
  <c r="AA13"/>
  <c r="AA14" i="23"/>
  <c r="AB14"/>
  <c r="AB10" i="17"/>
  <c r="AA10"/>
  <c r="AB13" i="18"/>
  <c r="AA13"/>
  <c r="Y41" i="16"/>
  <c r="X41"/>
  <c r="AA66" i="17"/>
  <c r="AB66"/>
  <c r="AA12" i="19"/>
  <c r="AB12"/>
  <c r="AB62" i="22"/>
  <c r="AA62"/>
  <c r="AA29" i="19"/>
  <c r="AB29"/>
  <c r="AA60" i="20"/>
  <c r="AB60"/>
  <c r="AA56" i="22"/>
  <c r="AB56"/>
  <c r="AA59" i="16"/>
  <c r="AB59"/>
  <c r="AB61"/>
  <c r="AA61"/>
  <c r="AA70" i="23"/>
  <c r="AB70"/>
  <c r="AA29" i="18"/>
  <c r="AB29"/>
  <c r="AA25" i="19"/>
  <c r="AB25"/>
  <c r="AA54" i="16"/>
  <c r="AB54"/>
  <c r="AA33" i="20"/>
  <c r="AB33"/>
  <c r="AA68"/>
  <c r="AB68"/>
  <c r="AB65" i="18"/>
  <c r="AA65"/>
  <c r="X37" i="19"/>
  <c r="Y37"/>
  <c r="Y27" i="23"/>
  <c r="X27"/>
  <c r="X58" i="16"/>
  <c r="Y58"/>
  <c r="Y70" i="20"/>
  <c r="X70"/>
  <c r="X12" i="22"/>
  <c r="Y12"/>
  <c r="X67" i="17"/>
  <c r="Y67"/>
  <c r="X71"/>
  <c r="Y71"/>
  <c r="Y60" i="18"/>
  <c r="X60"/>
  <c r="X69" i="21"/>
  <c r="Y69"/>
  <c r="V78" i="19"/>
  <c r="V75" s="1"/>
  <c r="X10"/>
  <c r="Y10"/>
  <c r="Y37" i="23"/>
  <c r="X37"/>
  <c r="AA71" i="16"/>
  <c r="AB71"/>
  <c r="AA51" i="18"/>
  <c r="AB51"/>
  <c r="AA36" i="23"/>
  <c r="AB36"/>
  <c r="AA72" i="19"/>
  <c r="AB72"/>
  <c r="AA72" i="22"/>
  <c r="AB72"/>
  <c r="AB17" i="16"/>
  <c r="AA17"/>
  <c r="AB69"/>
  <c r="AA69"/>
  <c r="AB21" i="19"/>
  <c r="AA21"/>
  <c r="AA15" i="22"/>
  <c r="AB15"/>
  <c r="AA58" i="18"/>
  <c r="AB58"/>
  <c r="AB27" i="16"/>
  <c r="AA27"/>
  <c r="AA57" i="19"/>
  <c r="AB57"/>
  <c r="AB57" i="17"/>
  <c r="AA57"/>
  <c r="AA10" i="20"/>
  <c r="AB10"/>
  <c r="AA15" i="23"/>
  <c r="AB15"/>
  <c r="AA53" i="21"/>
  <c r="AB53"/>
  <c r="AA40" i="18"/>
  <c r="AB40"/>
  <c r="AB65" i="23"/>
  <c r="AA65"/>
  <c r="AA40" i="19"/>
  <c r="AB40"/>
  <c r="AB26" i="17"/>
  <c r="AA26"/>
  <c r="AA18" i="23"/>
  <c r="AB18"/>
  <c r="AA39" i="22"/>
  <c r="AB39"/>
  <c r="AA31" i="19"/>
  <c r="AB31"/>
  <c r="AA62" i="21"/>
  <c r="AB62"/>
  <c r="AA28" i="23"/>
  <c r="AB28"/>
  <c r="AA22" i="19"/>
  <c r="AB22"/>
  <c r="AA31" i="22"/>
  <c r="AB31"/>
  <c r="AA27" i="19"/>
  <c r="AB27"/>
  <c r="AA38" i="23"/>
  <c r="AB38"/>
  <c r="AB18" i="21"/>
  <c r="AA18"/>
  <c r="AA40" i="22"/>
  <c r="AB40"/>
  <c r="AB69"/>
  <c r="AA69"/>
  <c r="AA66" i="20"/>
  <c r="AB66"/>
  <c r="AB61" i="19"/>
  <c r="AA61"/>
  <c r="AA22" i="20"/>
  <c r="AB22"/>
  <c r="V78" i="22"/>
  <c r="V75" s="1"/>
  <c r="X11" i="17"/>
  <c r="Y11"/>
  <c r="AB17" i="20"/>
  <c r="AA17"/>
  <c r="AB61" i="17"/>
  <c r="AA61"/>
  <c r="Y16" i="21"/>
  <c r="X16"/>
  <c r="Y35" i="22"/>
  <c r="X35"/>
  <c r="Y22" i="21"/>
  <c r="X22"/>
  <c r="Y12" i="17"/>
  <c r="X12"/>
  <c r="AB56" i="23"/>
  <c r="AA56"/>
  <c r="AA17" i="21"/>
  <c r="AB17"/>
  <c r="AA20" i="20"/>
  <c r="AB20"/>
  <c r="AA67"/>
  <c r="AB67"/>
  <c r="AA37" i="17"/>
  <c r="AB37"/>
  <c r="AA61" i="20"/>
  <c r="AB61"/>
  <c r="AA25" i="21"/>
  <c r="AB25"/>
  <c r="AA23" i="23"/>
  <c r="AB23"/>
  <c r="AB61" i="18"/>
  <c r="AA61"/>
  <c r="AA31"/>
  <c r="AB31"/>
  <c r="AA68"/>
  <c r="AB68"/>
  <c r="AA35" i="23"/>
  <c r="AB35"/>
  <c r="AA10" i="16"/>
  <c r="AB10"/>
  <c r="AA22" i="17"/>
  <c r="AB22"/>
  <c r="AA60" i="16"/>
  <c r="AB60"/>
  <c r="Y12" i="21"/>
  <c r="X12"/>
  <c r="AA13" i="22"/>
  <c r="AB13"/>
  <c r="AA60" i="21"/>
  <c r="AB60"/>
  <c r="AB26" i="20"/>
  <c r="AA26"/>
  <c r="AA21" i="22"/>
  <c r="AB21"/>
  <c r="AA66" i="21"/>
  <c r="AB66"/>
  <c r="AA32" i="22"/>
  <c r="AB32"/>
  <c r="AA29" i="20"/>
  <c r="AB29"/>
  <c r="Y70" i="17"/>
  <c r="X70"/>
  <c r="X67" i="16"/>
  <c r="Y67"/>
  <c r="Y70" i="19"/>
  <c r="X70"/>
  <c r="Y21" i="23"/>
  <c r="X21"/>
  <c r="X22" i="18"/>
  <c r="Y22"/>
  <c r="Y19" i="16"/>
  <c r="X19"/>
  <c r="X13" i="20"/>
  <c r="Y13"/>
  <c r="X11" i="16"/>
  <c r="Y11"/>
  <c r="X32" i="18"/>
  <c r="Y32"/>
  <c r="Y62"/>
  <c r="X62"/>
  <c r="X37"/>
  <c r="Y37"/>
  <c r="AA47" i="20"/>
  <c r="AB47"/>
  <c r="AA29" i="21"/>
  <c r="AB29"/>
  <c r="AA38" i="16"/>
  <c r="AB38"/>
  <c r="AA51" i="17"/>
  <c r="AB51"/>
  <c r="AA20" i="16"/>
  <c r="AB20"/>
  <c r="AA60" i="22"/>
  <c r="AB60"/>
  <c r="AB64" i="23"/>
  <c r="AA64"/>
  <c r="AA47" i="17"/>
  <c r="AB47"/>
  <c r="AA72" i="20"/>
  <c r="AB72"/>
  <c r="AA47" i="16"/>
  <c r="AB47"/>
  <c r="AA14" i="17"/>
  <c r="AB14"/>
  <c r="AA58"/>
  <c r="AB58"/>
  <c r="AA16"/>
  <c r="AB16"/>
  <c r="AA50" i="16"/>
  <c r="AB50"/>
  <c r="AA21"/>
  <c r="AB21"/>
  <c r="AB27" i="21"/>
  <c r="AA27"/>
  <c r="AA69" i="23"/>
  <c r="AB69"/>
  <c r="AB33"/>
  <c r="AA33"/>
  <c r="AA63" i="17"/>
  <c r="AB63"/>
  <c r="AA28" i="18"/>
  <c r="AB28"/>
  <c r="AA19" i="22"/>
  <c r="AB19"/>
  <c r="AA49" i="20"/>
  <c r="AB49"/>
  <c r="AA13" i="17"/>
  <c r="AB13"/>
  <c r="AB52" i="18"/>
  <c r="AA52"/>
  <c r="AA36" i="16"/>
  <c r="AB36"/>
  <c r="AA51" i="23"/>
  <c r="AB51"/>
  <c r="AA23" i="18"/>
  <c r="AB23"/>
  <c r="AA50" i="17"/>
  <c r="AB50"/>
  <c r="AA43" i="23"/>
  <c r="AB43"/>
  <c r="AA15" i="20"/>
  <c r="AB15"/>
  <c r="AA32" i="19"/>
  <c r="AB32"/>
  <c r="AB21" i="18"/>
  <c r="AA21"/>
  <c r="AA41" i="17"/>
  <c r="AB41"/>
  <c r="AA45" i="16"/>
  <c r="AB45"/>
  <c r="AA50" i="18"/>
  <c r="AB50"/>
  <c r="AA43"/>
  <c r="AB43"/>
  <c r="AA28" i="22"/>
  <c r="AB28"/>
  <c r="AA21" i="17"/>
  <c r="AB21"/>
  <c r="AB17" i="22"/>
  <c r="AA17"/>
  <c r="AA71" i="20"/>
  <c r="AB71"/>
  <c r="AA71" i="21"/>
  <c r="AB71"/>
  <c r="AB44" i="18"/>
  <c r="AA44"/>
  <c r="AA15" i="17"/>
  <c r="AB15"/>
  <c r="AB26" i="16"/>
  <c r="AA26"/>
  <c r="AB35"/>
  <c r="AA35"/>
  <c r="AA63" i="18"/>
  <c r="AB63"/>
  <c r="AA54" i="21"/>
  <c r="AB54"/>
  <c r="AB60" i="23"/>
  <c r="AA60"/>
  <c r="AA39" i="16"/>
  <c r="AB39"/>
  <c r="AB65"/>
  <c r="AA65"/>
  <c r="AA45" i="19"/>
  <c r="AB45"/>
  <c r="AA41" i="18"/>
  <c r="AB41"/>
  <c r="AA15" i="19"/>
  <c r="AB15"/>
  <c r="AB13" i="16"/>
  <c r="AA13"/>
  <c r="AA53" i="18"/>
  <c r="AB53"/>
  <c r="AB22" i="16"/>
  <c r="AA22"/>
  <c r="AA67" i="18"/>
  <c r="AB67"/>
  <c r="AB14" i="16"/>
  <c r="AA14"/>
  <c r="AB52" i="1"/>
  <c r="AA52"/>
  <c r="Y70" i="21"/>
  <c r="X70"/>
  <c r="AA14" i="19"/>
  <c r="AB14"/>
  <c r="AA14" i="22"/>
  <c r="AB14"/>
  <c r="AB72" i="1"/>
  <c r="AA72"/>
  <c r="AA47" i="18"/>
  <c r="AB47"/>
  <c r="AA69" i="19"/>
  <c r="AB69"/>
  <c r="AA33" i="16"/>
  <c r="AB33"/>
  <c r="AA40" i="21"/>
  <c r="AB40"/>
  <c r="AA62" i="16"/>
  <c r="AB62"/>
  <c r="Y23"/>
  <c r="X23"/>
  <c r="Y66" i="22"/>
  <c r="X66"/>
  <c r="Y64"/>
  <c r="X64"/>
  <c r="X71"/>
  <c r="Y71"/>
  <c r="AA43" i="17"/>
  <c r="AB43"/>
  <c r="AA47" i="19"/>
  <c r="AB47"/>
  <c r="AA62"/>
  <c r="AA38" i="18"/>
  <c r="AB38"/>
  <c r="AA43" i="21"/>
  <c r="AB43"/>
  <c r="AA20" i="22"/>
  <c r="AB20"/>
  <c r="AA51" i="16"/>
  <c r="AB51"/>
  <c r="AA10" i="18"/>
  <c r="AB10"/>
  <c r="AA32" i="20"/>
  <c r="AB32"/>
  <c r="AA58" i="22"/>
  <c r="AB58"/>
  <c r="AA51"/>
  <c r="AB51"/>
  <c r="AA11"/>
  <c r="AB11"/>
  <c r="AA65" i="19"/>
  <c r="AB65"/>
  <c r="AA71"/>
  <c r="AB71"/>
  <c r="Y67" i="23"/>
  <c r="X67"/>
  <c r="Y66"/>
  <c r="X66"/>
  <c r="AA56" i="21"/>
  <c r="AB56"/>
  <c r="AA66" i="18"/>
  <c r="AB66"/>
  <c r="AA16" i="20"/>
  <c r="AB16"/>
  <c r="AA25" i="17"/>
  <c r="AB25"/>
  <c r="AA56" i="19"/>
  <c r="AB56"/>
  <c r="AA72" i="21"/>
  <c r="AB72"/>
  <c r="AA70" i="22"/>
  <c r="AB70"/>
  <c r="AA56" i="17"/>
  <c r="AB56"/>
  <c r="AA20" i="19"/>
  <c r="AB20"/>
  <c r="AA38" i="20"/>
  <c r="AB38"/>
  <c r="AA25" i="22"/>
  <c r="AB25"/>
  <c r="AB57" i="16"/>
  <c r="AA57"/>
  <c r="AA70"/>
  <c r="AB70"/>
  <c r="AB69" i="20"/>
  <c r="AA69"/>
  <c r="AA33" i="22"/>
  <c r="AB33"/>
  <c r="AA25" i="16"/>
  <c r="AB25"/>
  <c r="X43" i="20"/>
  <c r="Y43"/>
  <c r="Y33" i="18"/>
  <c r="X33"/>
  <c r="Y68" i="22"/>
  <c r="X68"/>
  <c r="X31" i="16"/>
  <c r="Y31"/>
  <c r="Y21" i="21"/>
  <c r="X21"/>
  <c r="Y62" i="23"/>
  <c r="X62"/>
  <c r="X72" i="16"/>
  <c r="Y72"/>
  <c r="X41" i="21"/>
  <c r="Y41"/>
  <c r="Y64"/>
  <c r="X64"/>
  <c r="Y31" i="20"/>
  <c r="X31"/>
  <c r="Y27" i="17"/>
  <c r="X27"/>
  <c r="Y56" i="18"/>
  <c r="X56"/>
  <c r="AA56" i="20"/>
  <c r="AB56"/>
  <c r="AB35"/>
  <c r="AA35"/>
  <c r="AA41"/>
  <c r="AB41"/>
  <c r="AA27"/>
  <c r="AB27"/>
  <c r="AB26" i="18"/>
  <c r="AA26"/>
  <c r="AA41" i="22"/>
  <c r="AB41"/>
  <c r="AA63" i="16"/>
  <c r="AB63"/>
  <c r="AA54" i="18"/>
  <c r="AB54"/>
  <c r="AA18"/>
  <c r="AB18"/>
  <c r="AA53" i="17"/>
  <c r="AB53"/>
  <c r="AA52" i="23"/>
  <c r="AB52"/>
  <c r="AB66" i="16"/>
  <c r="AA66"/>
  <c r="AA26" i="23"/>
  <c r="AB26"/>
  <c r="AA45"/>
  <c r="AB45"/>
  <c r="AA18" i="17"/>
  <c r="AB18"/>
  <c r="AB10" i="22"/>
  <c r="AA10"/>
  <c r="AA27"/>
  <c r="AB27"/>
  <c r="AA69" i="18"/>
  <c r="AB69"/>
  <c r="AA31" i="23"/>
  <c r="AB31"/>
  <c r="AA31" i="17"/>
  <c r="AB31"/>
  <c r="AA46" i="23"/>
  <c r="AB46"/>
  <c r="AA18" i="19"/>
  <c r="AB18"/>
  <c r="AB26" i="22"/>
  <c r="AA26"/>
  <c r="AA49" i="23"/>
  <c r="AB49"/>
  <c r="AA66" i="19"/>
  <c r="AB66"/>
  <c r="AB57" i="21"/>
  <c r="AA57"/>
  <c r="AA40" i="17"/>
  <c r="AB40"/>
  <c r="AB26" i="19"/>
  <c r="AA26"/>
  <c r="AB68" i="23"/>
  <c r="AA68"/>
  <c r="AB61"/>
  <c r="AA61"/>
  <c r="AA40" i="20"/>
  <c r="AB40"/>
  <c r="AB57" i="23"/>
  <c r="AA57"/>
  <c r="AA49" i="21"/>
  <c r="AB49"/>
  <c r="AA32" i="23"/>
  <c r="AB32"/>
  <c r="AA41"/>
  <c r="AB41"/>
  <c r="AA14" i="21"/>
  <c r="AB14"/>
  <c r="V78" i="17"/>
  <c r="V75" s="1"/>
  <c r="AA49" i="1"/>
  <c r="AB49"/>
  <c r="AA51" i="20"/>
  <c r="AB51"/>
  <c r="AA43" i="22"/>
  <c r="AB43"/>
  <c r="AA25" i="1"/>
  <c r="AB25"/>
  <c r="X43" i="16"/>
  <c r="Y43"/>
  <c r="Y33" i="17"/>
  <c r="X33"/>
  <c r="AA12" i="18"/>
  <c r="AB12"/>
  <c r="AB29" i="1"/>
  <c r="AA29"/>
  <c r="Y40" i="23"/>
  <c r="X40"/>
  <c r="AA60" i="17"/>
  <c r="AB60"/>
  <c r="AA20"/>
  <c r="AB20"/>
  <c r="Y17" i="23"/>
  <c r="X17"/>
  <c r="AA38" i="22"/>
  <c r="AB38"/>
  <c r="AA38" i="17"/>
  <c r="AB38"/>
  <c r="AA51" i="19"/>
  <c r="AB51"/>
  <c r="AA29" i="16"/>
  <c r="AB29"/>
  <c r="AA70" i="18"/>
  <c r="AB70"/>
  <c r="AA58" i="19"/>
  <c r="AB58"/>
  <c r="AA65" i="20"/>
  <c r="AB65"/>
  <c r="Y64" i="18"/>
  <c r="X64"/>
  <c r="X16"/>
  <c r="Y16"/>
  <c r="AB48" i="22"/>
  <c r="AA48"/>
  <c r="AA47"/>
  <c r="AB47"/>
  <c r="AB65" i="17"/>
  <c r="AA65"/>
  <c r="AA17"/>
  <c r="AB17"/>
  <c r="AA67" i="19"/>
  <c r="AB67"/>
  <c r="AB35"/>
  <c r="AA35"/>
  <c r="AA68" i="21"/>
  <c r="AB68"/>
  <c r="AA37"/>
  <c r="AB37"/>
  <c r="Y64" i="17"/>
  <c r="X64"/>
  <c r="X35" i="21"/>
  <c r="Y35"/>
  <c r="Y64" i="19"/>
  <c r="X64"/>
  <c r="X61" i="21"/>
  <c r="Y61"/>
  <c r="X14" i="20"/>
  <c r="Y14"/>
  <c r="Y68" i="19"/>
  <c r="X68"/>
  <c r="X11" i="20"/>
  <c r="Y11"/>
  <c r="X69" i="17"/>
  <c r="Y69"/>
  <c r="Y64" i="20"/>
  <c r="X64"/>
  <c r="Y22" i="23"/>
  <c r="X22"/>
  <c r="X22" i="22"/>
  <c r="Y22"/>
  <c r="X71" i="23"/>
  <c r="Y71"/>
  <c r="Y12" i="16"/>
  <c r="X12"/>
  <c r="AA29" i="17"/>
  <c r="AB29"/>
  <c r="AA20" i="21"/>
  <c r="AB20"/>
  <c r="AA29" i="22"/>
  <c r="AB29"/>
  <c r="AA28" i="16"/>
  <c r="AB28"/>
  <c r="AA20" i="18"/>
  <c r="AB20"/>
  <c r="AA51" i="21"/>
  <c r="AB51"/>
  <c r="AA62" i="17"/>
  <c r="AB62"/>
  <c r="AA16" i="16"/>
  <c r="AB16"/>
  <c r="AB61" i="22"/>
  <c r="AA61"/>
  <c r="AA58" i="21"/>
  <c r="AB58"/>
  <c r="AA33" i="19"/>
  <c r="AB33"/>
  <c r="AA60"/>
  <c r="AB60"/>
  <c r="AA18" i="20"/>
  <c r="AB18"/>
  <c r="AA45" i="18"/>
  <c r="AB45"/>
  <c r="AB27"/>
  <c r="AA27"/>
  <c r="AA37" i="20"/>
  <c r="AB37"/>
  <c r="AB52" i="17"/>
  <c r="AA52"/>
  <c r="AA59"/>
  <c r="AB59"/>
  <c r="AA48" i="18"/>
  <c r="AB48"/>
  <c r="AB21" i="20"/>
  <c r="AA21"/>
  <c r="AA10" i="21"/>
  <c r="AB10"/>
  <c r="AA11" i="23"/>
  <c r="AB11"/>
  <c r="AA50" i="19"/>
  <c r="AB50"/>
  <c r="AA29" i="23"/>
  <c r="AB29"/>
  <c r="AA53" i="16"/>
  <c r="AB53"/>
  <c r="AA11" i="18"/>
  <c r="AB11"/>
  <c r="AA53" i="20"/>
  <c r="AB53"/>
  <c r="AA50" i="23"/>
  <c r="AB50"/>
  <c r="AA11" i="21"/>
  <c r="AB11"/>
  <c r="AB49" i="16"/>
  <c r="AA49"/>
  <c r="AB15" i="18"/>
  <c r="AB44" i="17"/>
  <c r="AA44"/>
  <c r="AB54" i="20"/>
  <c r="AB30" i="16"/>
  <c r="AA30"/>
  <c r="AB17" i="19"/>
  <c r="AA17"/>
  <c r="AA57" i="20"/>
  <c r="AB57"/>
  <c r="AA18" i="16"/>
  <c r="AB18"/>
  <c r="AA19" i="19"/>
  <c r="AB19"/>
  <c r="AA52" i="20"/>
  <c r="AB52"/>
  <c r="AA52" i="22"/>
  <c r="AB52"/>
  <c r="AA56" i="16"/>
  <c r="AB56"/>
  <c r="AA32" i="17"/>
  <c r="AB32"/>
  <c r="AA32" i="21"/>
  <c r="AB32"/>
  <c r="AA19" i="18"/>
  <c r="AB19"/>
  <c r="AA45" i="22"/>
  <c r="AB45"/>
  <c r="AA18"/>
  <c r="AB18"/>
  <c r="AA15" i="21"/>
  <c r="AB15"/>
  <c r="AA40" i="16"/>
  <c r="AB40"/>
  <c r="AA57" i="18"/>
  <c r="AB57"/>
  <c r="AA11" i="19"/>
  <c r="AB11"/>
  <c r="V78" i="18"/>
  <c r="V75" s="1"/>
  <c r="Y68" i="1"/>
  <c r="Y19"/>
  <c r="Y22"/>
  <c r="Y20"/>
  <c r="Y61"/>
  <c r="Y51"/>
  <c r="Y11"/>
  <c r="Y60"/>
  <c r="Y15"/>
  <c r="Y18"/>
  <c r="Y65"/>
  <c r="Y58"/>
  <c r="Y12"/>
  <c r="Y59"/>
  <c r="Y47"/>
  <c r="Y41"/>
  <c r="Y70"/>
  <c r="Y36"/>
  <c r="Y57"/>
  <c r="Y71"/>
  <c r="Y66"/>
  <c r="Y16"/>
  <c r="Y50"/>
  <c r="Y32"/>
  <c r="Y62"/>
  <c r="Y67"/>
  <c r="Y37"/>
  <c r="Y35"/>
  <c r="Y13"/>
  <c r="Y17"/>
  <c r="Y53"/>
  <c r="Y39"/>
  <c r="Y10"/>
  <c r="Y56"/>
  <c r="Y44"/>
  <c r="Y54"/>
  <c r="Y33"/>
  <c r="Y31"/>
  <c r="Y14"/>
  <c r="Y64"/>
  <c r="Y43"/>
  <c r="Y40"/>
  <c r="Y45"/>
  <c r="Y48"/>
  <c r="Y30"/>
  <c r="Y38"/>
  <c r="Y46"/>
  <c r="Y69"/>
  <c r="X22"/>
  <c r="X12"/>
  <c r="V78"/>
  <c r="V75" s="1"/>
  <c r="X68"/>
  <c r="X58"/>
  <c r="X10"/>
  <c r="X50"/>
  <c r="X35"/>
  <c r="X57"/>
  <c r="X56"/>
  <c r="X44"/>
  <c r="X53"/>
  <c r="X16"/>
  <c r="X46"/>
  <c r="X61"/>
  <c r="X54"/>
  <c r="X45"/>
  <c r="X38"/>
  <c r="X36"/>
  <c r="X40"/>
  <c r="X41"/>
  <c r="X48"/>
  <c r="X30"/>
  <c r="X70"/>
  <c r="X39"/>
  <c r="X14"/>
  <c r="X64"/>
  <c r="X47"/>
  <c r="X51"/>
  <c r="X11"/>
  <c r="X37"/>
  <c r="X33"/>
  <c r="X31"/>
  <c r="X67"/>
  <c r="X43"/>
  <c r="X13"/>
  <c r="X71"/>
  <c r="X65"/>
  <c r="X17"/>
  <c r="X66"/>
  <c r="X60"/>
  <c r="X15"/>
  <c r="X18"/>
  <c r="X69"/>
  <c r="AA35" i="18" l="1"/>
  <c r="AB57" i="22"/>
  <c r="Y78"/>
  <c r="Y75" s="1"/>
  <c r="X78"/>
  <c r="X75" s="1"/>
  <c r="X78" i="17"/>
  <c r="X75" s="1"/>
  <c r="Y78" i="21"/>
  <c r="Y75" s="1"/>
  <c r="X78" i="20"/>
  <c r="X75" s="1"/>
  <c r="X78" i="18"/>
  <c r="X75" s="1"/>
  <c r="X78" i="21"/>
  <c r="X75" s="1"/>
  <c r="AB40" i="1"/>
  <c r="AA40"/>
  <c r="AA17"/>
  <c r="AB17"/>
  <c r="AB16"/>
  <c r="AA16"/>
  <c r="AA59"/>
  <c r="AB59"/>
  <c r="AA19"/>
  <c r="AB19"/>
  <c r="AA12" i="16"/>
  <c r="AB12"/>
  <c r="AA64" i="20"/>
  <c r="AB64"/>
  <c r="AA46" i="1"/>
  <c r="AB46"/>
  <c r="AA45"/>
  <c r="AB45"/>
  <c r="AB14"/>
  <c r="AA14"/>
  <c r="AB44"/>
  <c r="AA44"/>
  <c r="AA53"/>
  <c r="AB53"/>
  <c r="AA37"/>
  <c r="AB37"/>
  <c r="AA50"/>
  <c r="AB50"/>
  <c r="AB57"/>
  <c r="AA57"/>
  <c r="AB47"/>
  <c r="AA47"/>
  <c r="AB65"/>
  <c r="AA65"/>
  <c r="AA11"/>
  <c r="AB11"/>
  <c r="AB22"/>
  <c r="AA22"/>
  <c r="AA22" i="22"/>
  <c r="AB22"/>
  <c r="AA11" i="20"/>
  <c r="AB11"/>
  <c r="AA14"/>
  <c r="AB14"/>
  <c r="AB27" i="17"/>
  <c r="AA27"/>
  <c r="AA64" i="21"/>
  <c r="AB64"/>
  <c r="AA21"/>
  <c r="AB21"/>
  <c r="AA68" i="22"/>
  <c r="AB68"/>
  <c r="AA67" i="23"/>
  <c r="AB67"/>
  <c r="AA62" i="18"/>
  <c r="AB62"/>
  <c r="AA19" i="16"/>
  <c r="AB19"/>
  <c r="AA21" i="23"/>
  <c r="AB21"/>
  <c r="AA60" i="18"/>
  <c r="AB60"/>
  <c r="AB70" i="20"/>
  <c r="AA70"/>
  <c r="AA27" i="23"/>
  <c r="AB27"/>
  <c r="X78" i="16"/>
  <c r="X75" s="1"/>
  <c r="X78" i="23"/>
  <c r="X75" s="1"/>
  <c r="AB38" i="1"/>
  <c r="AA38"/>
  <c r="AB48"/>
  <c r="AA48"/>
  <c r="AB54"/>
  <c r="AA54"/>
  <c r="AB39"/>
  <c r="AA39"/>
  <c r="AB35"/>
  <c r="AA35"/>
  <c r="AA32"/>
  <c r="AB32"/>
  <c r="AA71"/>
  <c r="AB71"/>
  <c r="AA41"/>
  <c r="AB41"/>
  <c r="AB58"/>
  <c r="AA58"/>
  <c r="AA60"/>
  <c r="AB60"/>
  <c r="AB20"/>
  <c r="AA20"/>
  <c r="AA22" i="23"/>
  <c r="AB22"/>
  <c r="AA68" i="19"/>
  <c r="AB68"/>
  <c r="AA40" i="23"/>
  <c r="AB40"/>
  <c r="AA72" i="16"/>
  <c r="AB72"/>
  <c r="AA43" i="20"/>
  <c r="AB43"/>
  <c r="AA66" i="22"/>
  <c r="AB66"/>
  <c r="AB70" i="21"/>
  <c r="AA70"/>
  <c r="AA11" i="16"/>
  <c r="AB11"/>
  <c r="AA67"/>
  <c r="AB67"/>
  <c r="AA12" i="17"/>
  <c r="AB12"/>
  <c r="AA35" i="22"/>
  <c r="AB35"/>
  <c r="AA67" i="17"/>
  <c r="AB67"/>
  <c r="AA38" i="21"/>
  <c r="AB38"/>
  <c r="AA16" i="19"/>
  <c r="AB16"/>
  <c r="AA68" i="16"/>
  <c r="AB68"/>
  <c r="AA25" i="20"/>
  <c r="AB25"/>
  <c r="AB39" i="18"/>
  <c r="AA39"/>
  <c r="AA64" i="16"/>
  <c r="AB64"/>
  <c r="AB10" i="23"/>
  <c r="AA10"/>
  <c r="Y78"/>
  <c r="Y75" s="1"/>
  <c r="Y78" i="16"/>
  <c r="Y75" s="1"/>
  <c r="Y78" i="20"/>
  <c r="Y75" s="1"/>
  <c r="X78" i="19"/>
  <c r="X75" s="1"/>
  <c r="AA56" i="1"/>
  <c r="AB56"/>
  <c r="AB69"/>
  <c r="AA69"/>
  <c r="AB64"/>
  <c r="AA64"/>
  <c r="AB30"/>
  <c r="AA30"/>
  <c r="AB43"/>
  <c r="AA43"/>
  <c r="AB33"/>
  <c r="AA33"/>
  <c r="AB10"/>
  <c r="AA10"/>
  <c r="AA13"/>
  <c r="AB13"/>
  <c r="AB62"/>
  <c r="AA62"/>
  <c r="AB66"/>
  <c r="AA66"/>
  <c r="AB70"/>
  <c r="AA70"/>
  <c r="AB12"/>
  <c r="AA12"/>
  <c r="AA15"/>
  <c r="AB15"/>
  <c r="AB61"/>
  <c r="AA61"/>
  <c r="AB68"/>
  <c r="AA68"/>
  <c r="AA71" i="23"/>
  <c r="AB71"/>
  <c r="AB69" i="17"/>
  <c r="AA69"/>
  <c r="AB61" i="21"/>
  <c r="AA61"/>
  <c r="AA35"/>
  <c r="AB35"/>
  <c r="AA16" i="18"/>
  <c r="AB16"/>
  <c r="AA43" i="16"/>
  <c r="AB43"/>
  <c r="AA56" i="18"/>
  <c r="AB56"/>
  <c r="AA31" i="20"/>
  <c r="AB31"/>
  <c r="AA62" i="23"/>
  <c r="AB62"/>
  <c r="AA33" i="18"/>
  <c r="AB33"/>
  <c r="AA66" i="23"/>
  <c r="AB66"/>
  <c r="AA71" i="22"/>
  <c r="AB71"/>
  <c r="AA70" i="19"/>
  <c r="AB70"/>
  <c r="AA70" i="17"/>
  <c r="AB70"/>
  <c r="AA12" i="21"/>
  <c r="AB12"/>
  <c r="AA11" i="17"/>
  <c r="AB11"/>
  <c r="AA10" i="19"/>
  <c r="AB10"/>
  <c r="Y78"/>
  <c r="Y75" s="1"/>
  <c r="AA41" i="16"/>
  <c r="AB41"/>
  <c r="AA32"/>
  <c r="AB32"/>
  <c r="AA33" i="21"/>
  <c r="AB33"/>
  <c r="Y78" i="17"/>
  <c r="Y75" s="1"/>
  <c r="AA31" i="1"/>
  <c r="AB31"/>
  <c r="AA67"/>
  <c r="AB67"/>
  <c r="AB36"/>
  <c r="AA36"/>
  <c r="AB18"/>
  <c r="AA18"/>
  <c r="AB51"/>
  <c r="AA51"/>
  <c r="AA64" i="19"/>
  <c r="AB64"/>
  <c r="AA64" i="17"/>
  <c r="AB64"/>
  <c r="AA64" i="18"/>
  <c r="AB64"/>
  <c r="AA17" i="23"/>
  <c r="AB17"/>
  <c r="AA33" i="17"/>
  <c r="AB33"/>
  <c r="AA41" i="21"/>
  <c r="AB41"/>
  <c r="AA31" i="16"/>
  <c r="AB31"/>
  <c r="AA64" i="22"/>
  <c r="AB64"/>
  <c r="AA23" i="16"/>
  <c r="AB23"/>
  <c r="AA37" i="18"/>
  <c r="AB37"/>
  <c r="AA32"/>
  <c r="AB32"/>
  <c r="AB13" i="20"/>
  <c r="AA13"/>
  <c r="AA22" i="18"/>
  <c r="AB22"/>
  <c r="AB22" i="21"/>
  <c r="AA22"/>
  <c r="AA16"/>
  <c r="AB16"/>
  <c r="AA37" i="23"/>
  <c r="AB37"/>
  <c r="AB69" i="21"/>
  <c r="AA69"/>
  <c r="AA71" i="17"/>
  <c r="AB71"/>
  <c r="AA12" i="22"/>
  <c r="AA75" s="1"/>
  <c r="AB12"/>
  <c r="AB58" i="16"/>
  <c r="AA58"/>
  <c r="AA37" i="19"/>
  <c r="AB37"/>
  <c r="AA12" i="20"/>
  <c r="AB12"/>
  <c r="AA15" i="16"/>
  <c r="AB15"/>
  <c r="AA53" i="23"/>
  <c r="AB53"/>
  <c r="AA16"/>
  <c r="AB16"/>
  <c r="AA47" i="21"/>
  <c r="AB47"/>
  <c r="AA68" i="17"/>
  <c r="AA78" s="1"/>
  <c r="E85" i="1" s="1"/>
  <c r="AB68" i="17"/>
  <c r="AA58" i="23"/>
  <c r="AB58"/>
  <c r="AA37" i="16"/>
  <c r="AB37"/>
  <c r="Y78" i="18"/>
  <c r="Y75" s="1"/>
  <c r="Y78" i="1"/>
  <c r="Y75" s="1"/>
  <c r="AB78"/>
  <c r="X78"/>
  <c r="X75" s="1"/>
  <c r="AB75" i="18" l="1"/>
  <c r="AA78" i="20"/>
  <c r="H85" i="1" s="1"/>
  <c r="AB75" i="20"/>
  <c r="AA75" i="16"/>
  <c r="AB75" i="22"/>
  <c r="AA75" i="20"/>
  <c r="AB75" i="21"/>
  <c r="AB75" i="17"/>
  <c r="AB75" i="16"/>
  <c r="AA75" i="17"/>
  <c r="AA75" i="21"/>
  <c r="AA75" i="18"/>
  <c r="AA78" i="19"/>
  <c r="G85" i="1" s="1"/>
  <c r="AA75" i="19"/>
  <c r="AB78" i="18"/>
  <c r="AB78" i="22"/>
  <c r="AB75" i="1"/>
  <c r="AB78" i="17"/>
  <c r="AA78" i="18"/>
  <c r="F85" i="1" s="1"/>
  <c r="AA78" i="21"/>
  <c r="I85" i="1" s="1"/>
  <c r="AB78" i="20"/>
  <c r="AA78" i="22"/>
  <c r="J85" i="1" s="1"/>
  <c r="AB78" i="19"/>
  <c r="AB75"/>
  <c r="AA78" i="1"/>
  <c r="B85" s="1"/>
  <c r="I88" s="1"/>
  <c r="AA75"/>
  <c r="AB78" i="23"/>
  <c r="AB75"/>
  <c r="AA78" i="16"/>
  <c r="D85" i="1" s="1"/>
  <c r="D88" s="1"/>
  <c r="AB78" i="21"/>
  <c r="AB78" i="16"/>
  <c r="AA78" i="23"/>
  <c r="K85" i="1" s="1"/>
  <c r="AA75" i="23"/>
  <c r="H88" i="1"/>
  <c r="G88"/>
  <c r="E88" l="1"/>
  <c r="K88"/>
  <c r="J88"/>
  <c r="F88"/>
</calcChain>
</file>

<file path=xl/sharedStrings.xml><?xml version="1.0" encoding="utf-8"?>
<sst xmlns="http://schemas.openxmlformats.org/spreadsheetml/2006/main" count="2322" uniqueCount="179">
  <si>
    <t>MU</t>
  </si>
  <si>
    <t>KL</t>
  </si>
  <si>
    <t>IN</t>
  </si>
  <si>
    <t>CH</t>
  </si>
  <si>
    <t>FF</t>
  </si>
  <si>
    <t>GE</t>
  </si>
  <si>
    <t>KO</t>
  </si>
  <si>
    <t>KK</t>
  </si>
  <si>
    <t>Konvention 1</t>
  </si>
  <si>
    <t>MU/IN/GE</t>
  </si>
  <si>
    <t>Fliegen</t>
  </si>
  <si>
    <t>Gaukeleien</t>
  </si>
  <si>
    <t>Klettern</t>
  </si>
  <si>
    <t>Körperbeherrschung</t>
  </si>
  <si>
    <t>Kraftakt</t>
  </si>
  <si>
    <t>Reiten</t>
  </si>
  <si>
    <t>Schwimmen</t>
  </si>
  <si>
    <t>Selbstbeherrschung</t>
  </si>
  <si>
    <t>Singen</t>
  </si>
  <si>
    <t>Sinnesschärfe</t>
  </si>
  <si>
    <t>Tanzen</t>
  </si>
  <si>
    <t>Taschendiebstahl</t>
  </si>
  <si>
    <t>Verbergen</t>
  </si>
  <si>
    <t>Zechen</t>
  </si>
  <si>
    <t>Bekehren &amp; Überzeugen</t>
  </si>
  <si>
    <t>Betören</t>
  </si>
  <si>
    <t>Einschüchtern</t>
  </si>
  <si>
    <t>Etikette</t>
  </si>
  <si>
    <t>Gassenwissen</t>
  </si>
  <si>
    <t>Menschenkenntnis</t>
  </si>
  <si>
    <t>Überreden</t>
  </si>
  <si>
    <t>Verkleiden</t>
  </si>
  <si>
    <t>Fährtensuchen</t>
  </si>
  <si>
    <t>Fesseln</t>
  </si>
  <si>
    <t>Fischen &amp; Angeln</t>
  </si>
  <si>
    <t>Orientierung</t>
  </si>
  <si>
    <t>Tierkunde</t>
  </si>
  <si>
    <t>Wildnisleben</t>
  </si>
  <si>
    <t>Willenskraft</t>
  </si>
  <si>
    <t>Brett- &amp; Glücksspiel</t>
  </si>
  <si>
    <t>Geographie</t>
  </si>
  <si>
    <t>Geschichtswissen</t>
  </si>
  <si>
    <t>Götter &amp; Kulte</t>
  </si>
  <si>
    <t>Kriegskunst</t>
  </si>
  <si>
    <t>Magiekunde</t>
  </si>
  <si>
    <t>Mechanik</t>
  </si>
  <si>
    <t>Rechnen</t>
  </si>
  <si>
    <t>Rechtskunde</t>
  </si>
  <si>
    <t>Sagen &amp; Legenden</t>
  </si>
  <si>
    <t>Sphärenkunde</t>
  </si>
  <si>
    <t>Sternkunde</t>
  </si>
  <si>
    <t>Alchimie</t>
  </si>
  <si>
    <t>Fahrzeuge</t>
  </si>
  <si>
    <t>Handel</t>
  </si>
  <si>
    <t>Heilkunde Krankheiten</t>
  </si>
  <si>
    <t>Heilkunde Seele</t>
  </si>
  <si>
    <t>Heilkunde Wunden</t>
  </si>
  <si>
    <t>Holzbearbeitung</t>
  </si>
  <si>
    <t>Lebensmittelbearbeitung</t>
  </si>
  <si>
    <t>Lederbearbeitung</t>
  </si>
  <si>
    <t>Malen &amp; Zeichnen</t>
  </si>
  <si>
    <t>Metallbearbeitung</t>
  </si>
  <si>
    <t>Musizieren</t>
  </si>
  <si>
    <t>Schlösserknacken</t>
  </si>
  <si>
    <t>Steinbearbeitung</t>
  </si>
  <si>
    <t>Heilkunde Gift</t>
  </si>
  <si>
    <t>Stoffbearbeitung</t>
  </si>
  <si>
    <t>Boote &amp; Schiffe</t>
  </si>
  <si>
    <t>Pflanzenkunde</t>
  </si>
  <si>
    <t>Körpertalente</t>
  </si>
  <si>
    <t>Gesellschafftstalente</t>
  </si>
  <si>
    <t>Naturtalente</t>
  </si>
  <si>
    <t>Wissenstalente</t>
  </si>
  <si>
    <t>Handwerkstalente</t>
  </si>
  <si>
    <t>MU/CH/FF</t>
  </si>
  <si>
    <t>MU/GE/KK</t>
  </si>
  <si>
    <t>GE/GE/KO</t>
  </si>
  <si>
    <t>KO/KK/KK</t>
  </si>
  <si>
    <t>CH/GE/KK</t>
  </si>
  <si>
    <t>GE/KO/KK</t>
  </si>
  <si>
    <t>MU/MU/KO</t>
  </si>
  <si>
    <t>KL/CH/KO</t>
  </si>
  <si>
    <t>KL/IN/IN</t>
  </si>
  <si>
    <t>KL/CH/GE</t>
  </si>
  <si>
    <t>MU/FF/GE</t>
  </si>
  <si>
    <t>KL/KO/KK</t>
  </si>
  <si>
    <t>MU/KL/CH</t>
  </si>
  <si>
    <t>MU/CH/CH</t>
  </si>
  <si>
    <t>MU/IN/CH</t>
  </si>
  <si>
    <t>KL/IN/CH</t>
  </si>
  <si>
    <t>IN/CH/GE</t>
  </si>
  <si>
    <t>KL/FF/KK</t>
  </si>
  <si>
    <t>FF/GE/KO</t>
  </si>
  <si>
    <t>KL/FF/KO</t>
  </si>
  <si>
    <t>MU/MU/CH</t>
  </si>
  <si>
    <t>MU/GE/KO</t>
  </si>
  <si>
    <t>KL/KL/IN</t>
  </si>
  <si>
    <t>MU/KL/IN</t>
  </si>
  <si>
    <t>KL/KL/FF</t>
  </si>
  <si>
    <t>MU/KL/FF</t>
  </si>
  <si>
    <t>FF/GE/KK</t>
  </si>
  <si>
    <t>CH/FF/KO</t>
  </si>
  <si>
    <t>MU/IN/KO</t>
  </si>
  <si>
    <t>IN/CH/KO</t>
  </si>
  <si>
    <t>KL/FF/FF</t>
  </si>
  <si>
    <t>IN/FF/FF</t>
  </si>
  <si>
    <t>FF/KO/KK</t>
  </si>
  <si>
    <t>FF/FF/KK</t>
  </si>
  <si>
    <t>1 x Failen</t>
  </si>
  <si>
    <t>2 x Failen</t>
  </si>
  <si>
    <t>3 x Failen</t>
  </si>
  <si>
    <t>Av. 1 x Failen</t>
  </si>
  <si>
    <t>Av. 2 x Failen</t>
  </si>
  <si>
    <t>Av. 3 x Failen</t>
  </si>
  <si>
    <t>Av. Whs 1/2/3 mal zu Failen</t>
  </si>
  <si>
    <t>/</t>
  </si>
  <si>
    <t>GesamtWhs für Fail</t>
  </si>
  <si>
    <t>zumindest 1 x Failen</t>
  </si>
  <si>
    <t>nötige Gesamtpunkte für nie mehr Failen</t>
  </si>
  <si>
    <t>Average</t>
  </si>
  <si>
    <t>Gesamt</t>
  </si>
  <si>
    <t>gewichtet + kombiniert</t>
  </si>
  <si>
    <t>Differenz</t>
  </si>
  <si>
    <t>Gesamt benötigte Punkte</t>
  </si>
  <si>
    <t>eingesetzte Punkte</t>
  </si>
  <si>
    <t>Gesamtpunkte um # Fails auszugleichen</t>
  </si>
  <si>
    <t>noch benötigte Punkte</t>
  </si>
  <si>
    <t>bereits geskilled</t>
  </si>
  <si>
    <t>um so viel aufstocken</t>
  </si>
  <si>
    <t>maximal fehlende Punkte pro Wurf</t>
  </si>
  <si>
    <t>bei 1 x Failen</t>
  </si>
  <si>
    <t>bei 2 x Failen</t>
  </si>
  <si>
    <t>bei 3 x Failen</t>
  </si>
  <si>
    <t>AP</t>
  </si>
  <si>
    <t>AP benötigt</t>
  </si>
  <si>
    <t>B</t>
  </si>
  <si>
    <t>A</t>
  </si>
  <si>
    <t>D</t>
  </si>
  <si>
    <t>C</t>
  </si>
  <si>
    <t>"verskilled" AP</t>
  </si>
  <si>
    <t>"verskilled"</t>
  </si>
  <si>
    <t>Istwert Punkte</t>
  </si>
  <si>
    <t>benötigte AP für jeweiliges Attribut</t>
  </si>
  <si>
    <t>status quo AP</t>
  </si>
  <si>
    <t>benötigte AP bei Attribut +1 (Attributerhöhungskosten bereits inkl.)</t>
  </si>
  <si>
    <t>Attributen AP</t>
  </si>
  <si>
    <t>AP erhalten</t>
  </si>
  <si>
    <t>AP übrig</t>
  </si>
  <si>
    <t>AP investiert</t>
  </si>
  <si>
    <t>Av. GesamtWhs zu Failen</t>
  </si>
  <si>
    <t>AP Attribute</t>
  </si>
  <si>
    <t>ANLEITUNG</t>
  </si>
  <si>
    <r>
      <t xml:space="preserve">anschließend </t>
    </r>
    <r>
      <rPr>
        <b/>
        <sz val="11"/>
        <color rgb="FF0070C0"/>
        <rFont val="Calibri"/>
        <family val="2"/>
        <scheme val="minor"/>
      </rPr>
      <t>Talentpunkte</t>
    </r>
    <r>
      <rPr>
        <b/>
        <sz val="11"/>
        <color theme="1"/>
        <rFont val="Calibri"/>
        <family val="2"/>
        <scheme val="minor"/>
      </rPr>
      <t xml:space="preserve"> um Differenzwert aufstocken (alles höher ist eig. nicht mehr nötig)</t>
    </r>
  </si>
  <si>
    <t>ERGEBNISSE</t>
  </si>
  <si>
    <t>------------------</t>
  </si>
  <si>
    <t>|</t>
  </si>
  <si>
    <t>^</t>
  </si>
  <si>
    <t>----------- |</t>
  </si>
  <si>
    <t>Rechtsklick Registerblätter, alle markieren, ungenutze Talentzeilen markieren und mit del löschen</t>
  </si>
  <si>
    <r>
      <rPr>
        <b/>
        <sz val="11"/>
        <color rgb="FFFF00FF"/>
        <rFont val="Calibri"/>
        <family val="2"/>
        <scheme val="minor"/>
      </rPr>
      <t>Attribute</t>
    </r>
    <r>
      <rPr>
        <b/>
        <sz val="11"/>
        <color theme="1"/>
        <rFont val="Calibri"/>
        <family val="2"/>
        <scheme val="minor"/>
      </rPr>
      <t xml:space="preserve"> erhöhen, bis hier nicht mehr negativ da dann kein Vorteil mehr, die Attribute zu skillen</t>
    </r>
  </si>
  <si>
    <t>This document and contained code is free for private non-commercial use only. Modifications and use for commercial use is not allowed.</t>
  </si>
  <si>
    <t>DSA5 Executor's MinMax-Helden-Attributstabelle, Copyright ©2015 GRILLITSCH Johann</t>
  </si>
  <si>
    <t>Version 1.0</t>
  </si>
  <si>
    <t>Contacts: PM (personal message) to user "Executor" on http://www.orkenspalter.de/</t>
  </si>
  <si>
    <t>This document is a fan project based on "Das Schwarze Auge Regelwerk: 5. Edition" (Das Schwarze Auge: Regelwerke), Copyright ©2015 Ulisses Spiele GmbH, Waldems.</t>
  </si>
  <si>
    <t>--------------------</t>
  </si>
  <si>
    <t>Wahrscheinlichkeiten für Fail</t>
  </si>
  <si>
    <t>durchschn. nötige Punkte zum Ausgleichen</t>
  </si>
  <si>
    <t>Av. nötige Punkte um # Fails auszugleichen</t>
  </si>
  <si>
    <t>Av. nötige Gesamtpunkte</t>
  </si>
  <si>
    <t>Average/Durchschnitt</t>
  </si>
  <si>
    <t>AP in Talenten</t>
  </si>
  <si>
    <t>&lt;----------------</t>
  </si>
  <si>
    <t>noch benötigt</t>
  </si>
  <si>
    <t>AP noch</t>
  </si>
  <si>
    <t>Av. benötigt</t>
  </si>
  <si>
    <r>
      <t>Unterschied der benötigten AP zu status quo (</t>
    </r>
    <r>
      <rPr>
        <b/>
        <sz val="11"/>
        <color theme="1"/>
        <rFont val="Calibri"/>
        <family val="2"/>
        <scheme val="minor"/>
      </rPr>
      <t>negativ</t>
    </r>
    <r>
      <rPr>
        <sz val="11"/>
        <color theme="1"/>
        <rFont val="Calibri"/>
        <family val="2"/>
        <scheme val="minor"/>
      </rPr>
      <t xml:space="preserve"> = Skillempfehlung)</t>
    </r>
  </si>
  <si>
    <t>in Talenten</t>
  </si>
  <si>
    <t>---------------------------------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</si>
</sst>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EEF7E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9900"/>
      </left>
      <right/>
      <top style="thick">
        <color rgb="FFFF9900"/>
      </top>
      <bottom/>
      <diagonal/>
    </border>
    <border>
      <left/>
      <right/>
      <top style="thick">
        <color rgb="FFFF9900"/>
      </top>
      <bottom/>
      <diagonal/>
    </border>
    <border>
      <left/>
      <right style="thick">
        <color rgb="FFFF9900"/>
      </right>
      <top style="thick">
        <color rgb="FFFF9900"/>
      </top>
      <bottom/>
      <diagonal/>
    </border>
    <border>
      <left style="thick">
        <color rgb="FFFF9900"/>
      </left>
      <right/>
      <top/>
      <bottom/>
      <diagonal/>
    </border>
    <border>
      <left/>
      <right style="thick">
        <color rgb="FFFF9900"/>
      </right>
      <top/>
      <bottom/>
      <diagonal/>
    </border>
    <border>
      <left style="thick">
        <color rgb="FFFF9900"/>
      </left>
      <right/>
      <top/>
      <bottom style="thick">
        <color rgb="FFFF9900"/>
      </bottom>
      <diagonal/>
    </border>
    <border>
      <left/>
      <right/>
      <top/>
      <bottom style="thick">
        <color rgb="FFFF9900"/>
      </bottom>
      <diagonal/>
    </border>
    <border>
      <left/>
      <right style="thick">
        <color rgb="FFFF9900"/>
      </right>
      <top/>
      <bottom style="thick">
        <color rgb="FFFF99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9900"/>
      </left>
      <right style="thick">
        <color rgb="FFFF9900"/>
      </right>
      <top style="thick">
        <color rgb="FFFF9900"/>
      </top>
      <bottom style="thick">
        <color rgb="FFFF9900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/>
    <xf numFmtId="2" fontId="0" fillId="0" borderId="13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6" xfId="0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0" fillId="0" borderId="0" xfId="0" applyFill="1"/>
    <xf numFmtId="2" fontId="0" fillId="2" borderId="21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2" fontId="1" fillId="0" borderId="20" xfId="0" applyNumberFormat="1" applyFont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1">
    <cellStyle name="Standard" xfId="0" builtinId="0"/>
  </cellStyles>
  <dxfs count="31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66FF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66FFFF"/>
      <color rgb="FFFF66FF"/>
      <color rgb="FFFF33CC"/>
      <color rgb="FFFF5050"/>
      <color rgb="FFFF4747"/>
      <color rgb="FFFF9900"/>
      <color rgb="FFF8696B"/>
      <color rgb="FF63BE7B"/>
      <color rgb="FFFF66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4"/>
  <sheetViews>
    <sheetView tabSelected="1" zoomScaleNormal="100" workbookViewId="0"/>
  </sheetViews>
  <sheetFormatPr baseColWidth="10" defaultRowHeight="15" outlineLevelRow="1"/>
  <cols>
    <col min="1" max="1" width="23.85546875" style="13" bestFit="1" customWidth="1"/>
    <col min="2" max="2" width="13" style="11" bestFit="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32" max="32" width="11.42578125" customWidth="1"/>
    <col min="48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64"/>
      <c r="W1" s="57"/>
    </row>
    <row r="2" spans="1:47">
      <c r="D2" s="74">
        <v>14</v>
      </c>
      <c r="E2" s="74">
        <v>15</v>
      </c>
      <c r="F2" s="74">
        <v>15</v>
      </c>
      <c r="G2" s="74">
        <v>14</v>
      </c>
      <c r="H2" s="74">
        <v>14</v>
      </c>
      <c r="I2" s="74">
        <v>14</v>
      </c>
      <c r="J2" s="74">
        <v>14</v>
      </c>
      <c r="K2" s="74">
        <v>9</v>
      </c>
      <c r="L2" s="15">
        <f>MUmaster+KLmaster+INmaster+CHmaster+FFmaster+GEmaster+KOmaster+KKmaster</f>
        <v>109</v>
      </c>
      <c r="M2" s="101">
        <v>19</v>
      </c>
      <c r="W2" s="174"/>
    </row>
    <row r="3" spans="1:47" s="66" customFormat="1">
      <c r="W3" s="174"/>
      <c r="X3" s="147"/>
      <c r="Y3" s="64"/>
      <c r="Z3" s="64"/>
      <c r="AA3" s="64"/>
      <c r="AB3" s="161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66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W4" s="174"/>
      <c r="X4" s="147"/>
      <c r="Y4" s="64"/>
      <c r="Z4" s="64"/>
      <c r="AA4" s="64"/>
      <c r="AB4" s="161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s="66" customFormat="1" ht="15.75" thickBot="1">
      <c r="D5" s="63">
        <f>MUmaster*15+IF(MUmaster&gt;14,MUmaster-14,0)*15+IF(MUmaster&gt;15,MUmaster-15,0)*15+IF(MUmaster&gt;16,MUmaster-16,0)*15+IF(MUmaster&gt;17,MUmaster-17,0)*15+IF(MUmaster&gt;18,MUmaster-18,0)*15+IF(MUmaster&gt;19,MUmaster-19,0)*15+IF(MUmaster&gt;20,MUmaster-20,0)*15+IF(MUmaster&gt;21,MUmaster-21,0)*15+IF(MUmaster&gt;22,MUmaster-22,0)*15+IF(MUmaster&gt;23,MUmaster-23,0)*15+IF(MUmaster&gt;24,MUmaster-24,0)*15-120</f>
        <v>90</v>
      </c>
      <c r="E5" s="63">
        <f>KLmaster*15+IF(KLmaster&gt;14,KLmaster-14,0)*15+IF(KLmaster&gt;15,KLmaster-15,0)*15+IF(KLmaster&gt;16,KLmaster-16,0)*15+IF(KLmaster&gt;17,KLmaster-17,0)*15+IF(KLmaster&gt;18,KLmaster-18,0)*15+IF(KLmaster&gt;19,KLmaster-19,0)*15+IF(KLmaster&gt;20,KLmaster-20,0)*15+IF(KLmaster&gt;21,KLmaster-21,0)*15+IF(KLmaster&gt;22,KLmaster-22,0)*15+IF(KLmaster&gt;23,KLmaster-23,0)*15+IF(KLmaster&gt;24,KLmaster-24,0)*15-120</f>
        <v>120</v>
      </c>
      <c r="F5" s="71">
        <f>INmaster*15+IF(INmaster&gt;14,INmaster-14,0)*15+IF(INmaster&gt;15,INmaster-15,0)*15+IF(INmaster&gt;16,INmaster-16,0)*15+IF(INmaster&gt;17,INmaster-17,0)*15+IF(INmaster&gt;18,INmaster-18,0)*15+IF(INmaster&gt;19,INmaster-19,0)*15+IF(INmaster&gt;20,INmaster-20,0)*15+IF(INmaster&gt;21,INmaster-21,0)*15+IF(INmaster&gt;22,INmaster-22,0)*15+IF(INmaster&gt;23,INmaster-23,0)*15+IF(INmaster&gt;24,INmaster-24,0)*15-120</f>
        <v>120</v>
      </c>
      <c r="G5" s="71">
        <f>CHmaster*15+IF(CHmaster&gt;14,CHmaster-14,0)*15+IF(CHmaster&gt;15,CHmaster-15,0)*15+IF(CHmaster&gt;16,CHmaster-16,0)*15+IF(CHmaster&gt;17,CHmaster-17,0)*15+IF(CHmaster&gt;18,CHmaster-18,0)*15+IF(CHmaster&gt;19,CHmaster-19,0)*15+IF(CHmaster&gt;20,CHmaster-20,0)*15+IF(CHmaster&gt;21,CHmaster-21,0)*15+IF(CHmaster&gt;22,CHmaster-22,0)*15+IF(CHmaster&gt;23,CHmaster-23,0)*15+IF(CHmaster&gt;24,CHmaster-24,0)*15-120</f>
        <v>90</v>
      </c>
      <c r="H5" s="71">
        <f>FFmaster*15+IF(FFmaster&gt;14,FFmaster-14,0)*15+IF(FFmaster&gt;15,FFmaster-15,0)*15+IF(FFmaster&gt;16,FFmaster-16,0)*15+IF(FFmaster&gt;17,FFmaster-17,0)*15+IF(FFmaster&gt;18,FFmaster-18,0)*15+IF(FFmaster&gt;19,FFmaster-19,0)*15+IF(FFmaster&gt;20,FFmaster-20,0)*15+IF(FFmaster&gt;21,FFmaster-21,0)*15+IF(FFmaster&gt;22,FFmaster-22,0)*15+IF(FFmaster&gt;23,FFmaster-23,0)*15+IF(FFmaster&gt;24,FFmaster-24,0)*15-120</f>
        <v>90</v>
      </c>
      <c r="I5" s="71">
        <f>GEmaster*15+IF(GEmaster&gt;14,GEmaster-14,0)*15+IF(GEmaster&gt;15,GEmaster-15,0)*15+IF(GEmaster&gt;16,GEmaster-16,0)*15+IF(GEmaster&gt;17,GEmaster-17,0)*15+IF(GEmaster&gt;18,GEmaster-18,0)*15+IF(GEmaster&gt;19,GEmaster-19,0)*15+IF(GEmaster&gt;20,GEmaster-20,0)*15+IF(GEmaster&gt;21,GEmaster-21,0)*15+IF(GEmaster&gt;22,GEmaster-22,0)*15+IF(GEmaster&gt;23,GEmaster-23,0)*15+IF(GEmaster&gt;24,GEmaster-24,0)*15-120</f>
        <v>90</v>
      </c>
      <c r="J5" s="71">
        <f>KOmaster*15+IF(KOmaster&gt;14,KOmaster-14,0)*15+IF(KOmaster&gt;15,KOmaster-15,0)*15+IF(KOmaster&gt;16,KOmaster-16,0)*15+IF(KOmaster&gt;17,KOmaster-17,0)*15+IF(KOmaster&gt;18,KOmaster-18,0)*15+IF(KOmaster&gt;19,KOmaster-19,0)*15+IF(KOmaster&gt;20,KOmaster-20,0)*15+IF(KOmaster&gt;21,KOmaster-21,0)*15+IF(KOmaster&gt;22,KOmaster-22,0)*15+IF(KOmaster&gt;23,KOmaster-23,0)*15+IF(KOmaster&gt;24,KOmaster-24,0)*15-120</f>
        <v>90</v>
      </c>
      <c r="K5" s="71">
        <f>KKmaster*15+IF(KKmaster&gt;14,KKmaster-14,0)*15+IF(KKmaster&gt;15,KKmaster-15,0)*15+IF(KKmaster&gt;16,KKmaster-16,0)*15+IF(KKmaster&gt;17,KKmaster-17,0)*15+IF(KKmaster&gt;18,KKmaster-18,0)*15+IF(KKmaster&gt;19,KKmaster-19,0)*15+IF(KKmaster&gt;20,KKmaster-20,0)*15+IF(KKmaster&gt;21,KKmaster-21,0)*15+IF(KKmaster&gt;22,KKmaster-22,0)*15+IF(KKmaster&gt;23,KKmaster-23,0)*15+IF(KKmaster&gt;24,KKmaster-24,0)*15-120</f>
        <v>15</v>
      </c>
      <c r="L5" s="71">
        <f>SUM(D5:K5)</f>
        <v>705</v>
      </c>
      <c r="M5" s="72">
        <f>Z78</f>
        <v>0</v>
      </c>
      <c r="N5" s="73">
        <f>L5+M5</f>
        <v>705</v>
      </c>
      <c r="O5" s="102">
        <v>1100</v>
      </c>
      <c r="P5" s="87">
        <f>O5-N5</f>
        <v>395</v>
      </c>
      <c r="V5" s="64"/>
      <c r="W5" s="174"/>
      <c r="X5" s="147"/>
      <c r="Y5" s="64"/>
      <c r="Z5" s="64"/>
      <c r="AA5" s="64"/>
      <c r="AB5" s="161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>
      <c r="W6" s="174"/>
    </row>
    <row r="7" spans="1:47"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</row>
    <row r="8" spans="1:47" ht="15.75" thickBot="1">
      <c r="B8" s="17"/>
      <c r="C8" s="18"/>
      <c r="D8" s="63" t="s">
        <v>0</v>
      </c>
      <c r="E8" s="63" t="s">
        <v>1</v>
      </c>
      <c r="F8" s="63" t="s">
        <v>2</v>
      </c>
      <c r="G8" s="63" t="s">
        <v>3</v>
      </c>
      <c r="H8" s="63" t="s">
        <v>4</v>
      </c>
      <c r="I8" s="63" t="s">
        <v>5</v>
      </c>
      <c r="J8" s="63" t="s">
        <v>6</v>
      </c>
      <c r="K8" s="63" t="s">
        <v>7</v>
      </c>
      <c r="L8" s="63" t="s">
        <v>111</v>
      </c>
      <c r="M8" s="63" t="s">
        <v>112</v>
      </c>
      <c r="N8" s="63" t="s">
        <v>113</v>
      </c>
      <c r="O8" s="63" t="s">
        <v>108</v>
      </c>
      <c r="P8" s="63" t="s">
        <v>109</v>
      </c>
      <c r="Q8" s="63" t="s">
        <v>110</v>
      </c>
      <c r="R8" s="63" t="s">
        <v>117</v>
      </c>
      <c r="S8" s="71" t="s">
        <v>130</v>
      </c>
      <c r="T8" s="71" t="s">
        <v>131</v>
      </c>
      <c r="U8" s="7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 outlineLevel="1">
      <c r="A10" s="13" t="s">
        <v>10</v>
      </c>
      <c r="B10" s="8" t="s">
        <v>9</v>
      </c>
      <c r="C10" s="54" t="s">
        <v>135</v>
      </c>
      <c r="D10" s="50">
        <f>Konvention_1master-MUmaster</f>
        <v>5</v>
      </c>
      <c r="E10" s="51"/>
      <c r="F10" s="51">
        <f>Konvention_1master-INmaster</f>
        <v>4</v>
      </c>
      <c r="G10" s="51"/>
      <c r="H10" s="51"/>
      <c r="I10" s="51">
        <f>Konvention_1master-GEmaster</f>
        <v>5</v>
      </c>
      <c r="J10" s="51"/>
      <c r="K10" s="52"/>
      <c r="L10" s="23">
        <f>(D10+E10+F10+G10+H10+I10+J10+K10)/3</f>
        <v>4.666666666666667</v>
      </c>
      <c r="M10" s="23">
        <f>2*L10</f>
        <v>9.3333333333333339</v>
      </c>
      <c r="N10" s="24">
        <f>3*L10</f>
        <v>14</v>
      </c>
      <c r="O10" s="11">
        <f>D10*POWER(KLmaster,SIGN(E10))*POWER(INmaster,SIGN(F10))*POWER(CHmaster,SIGN(G10))*POWER(FFmaster,SIGN(H10))*POWER(GEmaster,SIGN(I10))*POWER(KOmaster,SIGN(J10))*POWER(KKmaster,SIGN(K10))+E10*POWER(MUmaster,SIGN(D10))*POWER(INmaster,SIGN(F10))*POWER(CHmaster,SIGN(G10))*POWER(FFmaster,SIGN(H10))*POWER(GEmaster,SIGN(I10))*POWER(KOmaster,SIGN(J10))*POWER(KKmaster,SIGN(K10))+F10*POWER(MUmaster,SIGN(D10))*POWER(KLmaster,SIGN(E10))*POWER(CHmaster,SIGN(G10))*POWER(FFmaster,SIGN(H10))*POWER(GEmaster,SIGN(I10))*POWER(KOmaster,SIGN(J10))*POWER(KKmaster,SIGN(K10))+G10*POWER(MUmaster,SIGN(D10))*POWER(KLmaster,SIGN(E10))*POWER(INmaster,SIGN(F10))*POWER(FFmaster,SIGN(H10))*POWER(GEmaster,SIGN(I10))*POWER(KOmaster,SIGN(J10))*POWER(KKmaster,SIGN(K10))+H10*POWER(MUmaster,SIGN(D10))*POWER(KLmaster,SIGN(E10))*POWER(INmaster,SIGN(F10))*POWER(CHmaster,SIGN(G10))*POWER(GEmaster,SIGN(I10))*POWER(KOmaster,SIGN(J10))*POWER(KKmaster,SIGN(K10))+I10*POWER(MUmaster,SIGN(D10))*POWER(KLmaster,SIGN(E10))*POWER(INmaster,SIGN(F10))*POWER(CHmaster,SIGN(G10))*POWER(FFmaster,SIGN(H10))*POWER(KOmaster,SIGN(J10))*POWER(KKmaster,SIGN(K10))+J10*POWER(MUmaster,SIGN(D10))*POWER(KLmaster,SIGN(E10))*POWER(INmaster,SIGN(F10))*POWER(CHmaster,SIGN(G10))*POWER(FFmaster,SIGN(H10))*POWER(GEmaster,SIGN(I10))*POWER(KKmaster,SIGN(K10))+K10*POWER(MUmaster,SIGN(D10))*POWER(KLmaster,SIGN(E10))*POWER(INmaster,SIGN(F10))*POWER(CHmaster,SIGN(G10))*POWER(FFmaster,SIGN(H10))*POWER(GEmaster,SIGN(I10))*POWER(KOmaster,SIGN(J10))</f>
        <v>2884</v>
      </c>
      <c r="P10" s="11">
        <f>D10*F10*GEmaster+D10*INmaster*I10+MUmaster*F10*I10</f>
        <v>935</v>
      </c>
      <c r="Q10" s="52">
        <f>IFERROR(D10^SIGN(D10),1)*IFERROR(E10^SIGN(E10),1)*IFERROR(F10^SIGN(F10),1)*IFERROR(G10^SIGN(G10),1)*IFERROR(H10^SIGN(H10),1)*IFERROR(I10^SIGN(I10),1)*IFERROR(J10^SIGN(J10),1)*IFERROR(K10^SIGN(K10),1)</f>
        <v>100</v>
      </c>
      <c r="R10" s="50">
        <f>SUM(O10:Q10)</f>
        <v>3919</v>
      </c>
      <c r="S10" s="25">
        <f>L10*O10/R10</f>
        <v>3.4342094071616911</v>
      </c>
      <c r="T10" s="26">
        <f>M10*P10/R10</f>
        <v>2.2267585268350771</v>
      </c>
      <c r="U10" s="27">
        <f>N10*Q10/R10</f>
        <v>0.35723398826231184</v>
      </c>
      <c r="V10" s="26">
        <f>SUM(S10:U10)</f>
        <v>6.0182019222590801</v>
      </c>
      <c r="W10" s="170">
        <v>0</v>
      </c>
      <c r="X10" s="3">
        <f>V10-W10</f>
        <v>6.0182019222590801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12.03640384451816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12.03640384451816</v>
      </c>
      <c r="AB10" s="165">
        <f>IF((Z10-Y10)&gt;0,Z10-Y10,0)</f>
        <v>0</v>
      </c>
    </row>
    <row r="11" spans="1:47" outlineLevel="1">
      <c r="A11" s="13" t="s">
        <v>11</v>
      </c>
      <c r="B11" s="9" t="s">
        <v>74</v>
      </c>
      <c r="C11" s="56" t="s">
        <v>136</v>
      </c>
      <c r="D11" s="16">
        <f>Konvention_1master-MUmaster</f>
        <v>5</v>
      </c>
      <c r="E11" s="17"/>
      <c r="F11" s="17"/>
      <c r="G11" s="17">
        <f>Konvention_1master-CHmaster</f>
        <v>5</v>
      </c>
      <c r="H11" s="17">
        <f>Konvention_1master-FFmaster</f>
        <v>5</v>
      </c>
      <c r="I11" s="17"/>
      <c r="J11" s="17"/>
      <c r="K11" s="18"/>
      <c r="L11" s="23">
        <f>(D11+E11+F11+G11+H11+I11+J11+K11)/3</f>
        <v>5</v>
      </c>
      <c r="M11" s="23">
        <f t="shared" ref="M11:M72" si="1">2*L11</f>
        <v>10</v>
      </c>
      <c r="N11" s="28">
        <f t="shared" ref="N11:N72" si="2">3*L11</f>
        <v>15</v>
      </c>
      <c r="O11" s="11">
        <f>D11*POWER(KLmaster,SIGN(E11))*POWER(INmaster,SIGN(F11))*POWER(CHmaster,SIGN(G11))*POWER(FFmaster,SIGN(H11))*POWER(GEmaster,SIGN(I11))*POWER(KOmaster,SIGN(J11))*POWER(KKmaster,SIGN(K11))+E11*POWER(MUmaster,SIGN(D11))*POWER(INmaster,SIGN(F11))*POWER(CHmaster,SIGN(G11))*POWER(FFmaster,SIGN(H11))*POWER(GEmaster,SIGN(I11))*POWER(KOmaster,SIGN(J11))*POWER(KKmaster,SIGN(K11))+F11*POWER(MUmaster,SIGN(D11))*POWER(KLmaster,SIGN(E11))*POWER(CHmaster,SIGN(G11))*POWER(FFmaster,SIGN(H11))*POWER(GEmaster,SIGN(I11))*POWER(KOmaster,SIGN(J11))*POWER(KKmaster,SIGN(K11))+G11*POWER(MUmaster,SIGN(D11))*POWER(KLmaster,SIGN(E11))*POWER(INmaster,SIGN(F11))*POWER(FFmaster,SIGN(H11))*POWER(GEmaster,SIGN(I11))*POWER(KOmaster,SIGN(J11))*POWER(KKmaster,SIGN(K11))+H11*POWER(MUmaster,SIGN(D11))*POWER(KLmaster,SIGN(E11))*POWER(INmaster,SIGN(F11))*POWER(CHmaster,SIGN(G11))*POWER(GEmaster,SIGN(I11))*POWER(KOmaster,SIGN(J11))*POWER(KKmaster,SIGN(K11))+I11*POWER(MUmaster,SIGN(D11))*POWER(KLmaster,SIGN(E11))*POWER(INmaster,SIGN(F11))*POWER(CHmaster,SIGN(G11))*POWER(FFmaster,SIGN(H11))*POWER(KOmaster,SIGN(J11))*POWER(KKmaster,SIGN(K11))+J11*POWER(MUmaster,SIGN(D11))*POWER(KLmaster,SIGN(E11))*POWER(INmaster,SIGN(F11))*POWER(CHmaster,SIGN(G11))*POWER(FFmaster,SIGN(H11))*POWER(GEmaster,SIGN(I11))*POWER(KKmaster,SIGN(K11))+K11*POWER(MUmaster,SIGN(D11))*POWER(KLmaster,SIGN(E11))*POWER(INmaster,SIGN(F11))*POWER(CHmaster,SIGN(G11))*POWER(FFmaster,SIGN(H11))*POWER(GEmaster,SIGN(I11))*POWER(KOmaster,SIGN(J11))</f>
        <v>2940</v>
      </c>
      <c r="P11" s="11">
        <f>D11*G11*FFmaster+D11*CHmaster*H11+MUmaster*G11*H11</f>
        <v>1050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125</v>
      </c>
      <c r="R11" s="16">
        <f>SUM(O11:Q11)</f>
        <v>4115</v>
      </c>
      <c r="S11" s="29">
        <f t="shared" ref="S11:S72" si="4">L11*O11/R11</f>
        <v>3.5722964763061968</v>
      </c>
      <c r="T11" s="22">
        <f t="shared" ref="T11:T72" si="5">M11*P11/R11</f>
        <v>2.5516403402187122</v>
      </c>
      <c r="U11" s="30">
        <f t="shared" ref="U11:U72" si="6">N11*Q11/R11</f>
        <v>0.45565006075334141</v>
      </c>
      <c r="V11" s="22">
        <f t="shared" ref="V11:V72" si="7">SUM(S11:U11)</f>
        <v>6.57958687727825</v>
      </c>
      <c r="W11" s="170">
        <v>0</v>
      </c>
      <c r="X11" s="4">
        <f t="shared" ref="X11:X72" si="8">V11-W11</f>
        <v>6.57958687727825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6.57958687727825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6.57958687727825</v>
      </c>
      <c r="AB11" s="166">
        <f t="shared" ref="AB11:AB72" si="9">IF((Z11-Y11)&gt;0,Z11-Y11,0)</f>
        <v>0</v>
      </c>
    </row>
    <row r="12" spans="1:47" outlineLevel="1">
      <c r="A12" s="13" t="s">
        <v>12</v>
      </c>
      <c r="B12" s="9" t="s">
        <v>75</v>
      </c>
      <c r="C12" s="56" t="s">
        <v>135</v>
      </c>
      <c r="D12" s="16">
        <f>Konvention_1master-MUmaster</f>
        <v>5</v>
      </c>
      <c r="E12" s="17"/>
      <c r="F12" s="17"/>
      <c r="G12" s="17"/>
      <c r="H12" s="17"/>
      <c r="I12" s="17">
        <f>Konvention_1master-GEmaster</f>
        <v>5</v>
      </c>
      <c r="J12" s="17"/>
      <c r="K12" s="18">
        <f>Konvention_1master-KKmaster</f>
        <v>10</v>
      </c>
      <c r="L12" s="23">
        <f>(D12+E12+F12+G12+H12+I12+J12+K12)/3</f>
        <v>6.666666666666667</v>
      </c>
      <c r="M12" s="23">
        <f t="shared" si="1"/>
        <v>13.333333333333334</v>
      </c>
      <c r="N12" s="28">
        <f t="shared" si="2"/>
        <v>20</v>
      </c>
      <c r="O12" s="11">
        <f>D12*POWER(KLmaster,SIGN(E12))*POWER(INmaster,SIGN(F12))*POWER(CHmaster,SIGN(G12))*POWER(FFmaster,SIGN(H12))*POWER(GEmaster,SIGN(I12))*POWER(KOmaster,SIGN(J12))*POWER(KKmaster,SIGN(K12))+E12*POWER(MUmaster,SIGN(D12))*POWER(INmaster,SIGN(F12))*POWER(CHmaster,SIGN(G12))*POWER(FFmaster,SIGN(H12))*POWER(GEmaster,SIGN(I12))*POWER(KOmaster,SIGN(J12))*POWER(KKmaster,SIGN(K12))+F12*POWER(MUmaster,SIGN(D12))*POWER(KLmaster,SIGN(E12))*POWER(CHmaster,SIGN(G12))*POWER(FFmaster,SIGN(H12))*POWER(GEmaster,SIGN(I12))*POWER(KOmaster,SIGN(J12))*POWER(KKmaster,SIGN(K12))+G12*POWER(MUmaster,SIGN(D12))*POWER(KLmaster,SIGN(E12))*POWER(INmaster,SIGN(F12))*POWER(FFmaster,SIGN(H12))*POWER(GEmaster,SIGN(I12))*POWER(KOmaster,SIGN(J12))*POWER(KKmaster,SIGN(K12))+H12*POWER(MUmaster,SIGN(D12))*POWER(KLmaster,SIGN(E12))*POWER(INmaster,SIGN(F12))*POWER(CHmaster,SIGN(G12))*POWER(GEmaster,SIGN(I12))*POWER(KOmaster,SIGN(J12))*POWER(KKmaster,SIGN(K12))+I12*POWER(MUmaster,SIGN(D12))*POWER(KLmaster,SIGN(E12))*POWER(INmaster,SIGN(F12))*POWER(CHmaster,SIGN(G12))*POWER(FFmaster,SIGN(H12))*POWER(KOmaster,SIGN(J12))*POWER(KKmaster,SIGN(K12))+J12*POWER(MUmaster,SIGN(D12))*POWER(KLmaster,SIGN(E12))*POWER(INmaster,SIGN(F12))*POWER(CHmaster,SIGN(G12))*POWER(FFmaster,SIGN(H12))*POWER(GEmaster,SIGN(I12))*POWER(KKmaster,SIGN(K12))+K12*POWER(MUmaster,SIGN(D12))*POWER(KLmaster,SIGN(E12))*POWER(INmaster,SIGN(F12))*POWER(CHmaster,SIGN(G12))*POWER(FFmaster,SIGN(H12))*POWER(GEmaster,SIGN(I12))*POWER(KOmaster,SIGN(J12))</f>
        <v>3220</v>
      </c>
      <c r="P12" s="11">
        <f>D12*I12*KKmaster+D12*GEmaster*K12+MUmaster*I12*K12</f>
        <v>1625</v>
      </c>
      <c r="Q12" s="18">
        <f t="shared" si="3"/>
        <v>250</v>
      </c>
      <c r="R12" s="16">
        <f t="shared" ref="R12:R22" si="10">SUM(O12:Q12)</f>
        <v>5095</v>
      </c>
      <c r="S12" s="29">
        <f t="shared" si="4"/>
        <v>4.2132809944389926</v>
      </c>
      <c r="T12" s="22">
        <f t="shared" si="5"/>
        <v>4.2525351651946357</v>
      </c>
      <c r="U12" s="30">
        <f t="shared" si="6"/>
        <v>0.98135426889106969</v>
      </c>
      <c r="V12" s="22">
        <f t="shared" si="7"/>
        <v>9.4471704285246982</v>
      </c>
      <c r="W12" s="170">
        <v>0</v>
      </c>
      <c r="X12" s="4">
        <f t="shared" si="8"/>
        <v>9.4471704285246982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18.894340857049396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18.894340857049396</v>
      </c>
      <c r="AB12" s="166">
        <f t="shared" si="9"/>
        <v>0</v>
      </c>
    </row>
    <row r="13" spans="1:47" outlineLevel="1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Konvention_1master-GEmaster</f>
        <v>5</v>
      </c>
      <c r="J13" s="17">
        <f>Konvention_1master-KOmaster</f>
        <v>5</v>
      </c>
      <c r="K13" s="18"/>
      <c r="L13" s="23">
        <f>(I13+I13+J13)/3</f>
        <v>5</v>
      </c>
      <c r="M13" s="23">
        <f t="shared" si="1"/>
        <v>10</v>
      </c>
      <c r="N13" s="28">
        <f t="shared" si="2"/>
        <v>15</v>
      </c>
      <c r="O13" s="11">
        <f>I13*POWER(MUmaster,SIGN(D13))*POWER(KLmaster,SIGN(E13))*POWER(INmaster,SIGN(F13))*POWER(CHmaster,SIGN(G13))*POWER(FFmaster,SIGN(H13))*POWER(GEmaster,SIGN(I13))*POWER(KOmaster,SIGN(J13))*POWER(KKmaster,SIGN(K13))+I13*POWER(MUmaster,SIGN(D13))*POWER(KLmaster,SIGN(E13))*POWER(INmaster,SIGN(F13))*POWER(CHmaster,SIGN(G13))*POWER(FFmaster,SIGN(H13))*POWER(GEmaster,SIGN(I13))*POWER(KOmaster,SIGN(J13))*POWER(KKmaster,SIGN(K13))+J13*POWER(MUmaster,SIGN(D13))*POWER(KLmaster,SIGN(E13))*POWER(INmaster,SIGN(F13))*POWER(CHmaster,SIGN(G13))*POWER(FFmaster,SIGN(H13))*POWER(GEmaster,SIGN(I13))*POWER(GEmaster,SIGN(I13))*POWER(KKmaster,SIGN(K13))</f>
        <v>2940</v>
      </c>
      <c r="P13" s="11">
        <f>I13*I13*KOmaster+I13*GEmaster*J13+GEmaster*I13*J13</f>
        <v>1050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125</v>
      </c>
      <c r="R13" s="16">
        <f t="shared" si="10"/>
        <v>4115</v>
      </c>
      <c r="S13" s="29">
        <f t="shared" si="4"/>
        <v>3.5722964763061968</v>
      </c>
      <c r="T13" s="22">
        <f t="shared" si="5"/>
        <v>2.5516403402187122</v>
      </c>
      <c r="U13" s="30">
        <f t="shared" si="6"/>
        <v>0.45565006075334141</v>
      </c>
      <c r="V13" s="22">
        <f t="shared" si="7"/>
        <v>6.57958687727825</v>
      </c>
      <c r="W13" s="170">
        <v>0</v>
      </c>
      <c r="X13" s="4">
        <f t="shared" si="8"/>
        <v>6.57958687727825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26.318347509113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26.318347509113</v>
      </c>
      <c r="AB13" s="166">
        <f t="shared" si="9"/>
        <v>0</v>
      </c>
    </row>
    <row r="14" spans="1:47" outlineLevel="1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Konvention_1master-KOmaster</f>
        <v>5</v>
      </c>
      <c r="K14" s="18">
        <f>Konvention_1master-KKmaster</f>
        <v>10</v>
      </c>
      <c r="L14" s="23">
        <f>(J14+K14+K14)/3</f>
        <v>8.3333333333333339</v>
      </c>
      <c r="M14" s="23">
        <f t="shared" si="1"/>
        <v>16.666666666666668</v>
      </c>
      <c r="N14" s="28">
        <f t="shared" si="2"/>
        <v>25</v>
      </c>
      <c r="O14" s="11">
        <f>K14*POWER(MUmaster,SIGN(D14))*POWER(KLmaster,SIGN(E14))*POWER(INmaster,SIGN(F14))*POWER(CHmaster,SIGN(G14))*POWER(FFmaster,SIGN(H14))*POWER(GEmaster,SIGN(I14))*POWER(KOmaster,SIGN(J14))*POWER(KKmaster,SIGN(K14))+K14*POWER(MUmaster,SIGN(D14))*POWER(KLmaster,SIGN(E14))*POWER(INmaster,SIGN(F14))*POWER(CHmaster,SIGN(G14))*POWER(FFmaster,SIGN(H14))*POWER(GEmaster,SIGN(I14))*POWER(KOmaster,SIGN(J14))*POWER(KKmaster,SIGN(K14))+J14*POWER(MUmaster,SIGN(D14))*POWER(KLmaster,SIGN(E14))*POWER(INmaster,SIGN(F14))*POWER(CHmaster,SIGN(G14))*POWER(FFmaster,SIGN(H14))*POWER(GEmaster,SIGN(I14)) *POWER(KKmaster,SIGN(K14))*POWER(KKmaster,SIGN(K14))</f>
        <v>2925</v>
      </c>
      <c r="P14" s="11">
        <f>J14*K14*KKmaster+J14*KKmaster*K14+KOmaster*K14*K14</f>
        <v>2300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500</v>
      </c>
      <c r="R14" s="16">
        <f t="shared" si="10"/>
        <v>5725</v>
      </c>
      <c r="S14" s="29">
        <f t="shared" si="4"/>
        <v>4.2576419213973802</v>
      </c>
      <c r="T14" s="22">
        <f t="shared" si="5"/>
        <v>6.6957787481804951</v>
      </c>
      <c r="U14" s="30">
        <f t="shared" si="6"/>
        <v>2.1834061135371181</v>
      </c>
      <c r="V14" s="22">
        <f t="shared" si="7"/>
        <v>13.136826783114994</v>
      </c>
      <c r="W14" s="170">
        <v>0</v>
      </c>
      <c r="X14" s="4">
        <f t="shared" si="8"/>
        <v>13.136826783114994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28.820960698689966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28.820960698689966</v>
      </c>
      <c r="AB14" s="166">
        <f t="shared" si="9"/>
        <v>0</v>
      </c>
    </row>
    <row r="15" spans="1:47" outlineLevel="1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Konvention_1master-CHmaster</f>
        <v>5</v>
      </c>
      <c r="H15" s="17"/>
      <c r="I15" s="17">
        <f>Konvention_1master-GEmaster</f>
        <v>5</v>
      </c>
      <c r="J15" s="17"/>
      <c r="K15" s="18">
        <f>Konvention_1master-KKmaster</f>
        <v>10</v>
      </c>
      <c r="L15" s="23">
        <f>(D15+E15+F15+G15+H15+I15+J15+K15)/3</f>
        <v>6.666666666666667</v>
      </c>
      <c r="M15" s="23">
        <f t="shared" si="1"/>
        <v>13.333333333333334</v>
      </c>
      <c r="N15" s="28">
        <f t="shared" si="2"/>
        <v>20</v>
      </c>
      <c r="O15" s="11">
        <f>D15*POWER(KLmaster,SIGN(E15))*POWER(INmaster,SIGN(F15))*POWER(CHmaster,SIGN(G15))*POWER(FFmaster,SIGN(H15))*POWER(GEmaster,SIGN(I15))*POWER(KOmaster,SIGN(J15))*POWER(KKmaster,SIGN(K15))+E15*POWER(MUmaster,SIGN(D15))*POWER(INmaster,SIGN(F15))*POWER(CHmaster,SIGN(G15))*POWER(FFmaster,SIGN(H15))*POWER(GEmaster,SIGN(I15))*POWER(KOmaster,SIGN(J15))*POWER(KKmaster,SIGN(K15))+F15*POWER(MUmaster,SIGN(D15))*POWER(KLmaster,SIGN(E15))*POWER(CHmaster,SIGN(G15))*POWER(FFmaster,SIGN(H15))*POWER(GEmaster,SIGN(I15))*POWER(KOmaster,SIGN(J15))*POWER(KKmaster,SIGN(K15))+G15*POWER(MUmaster,SIGN(D15))*POWER(KLmaster,SIGN(E15))*POWER(INmaster,SIGN(F15))*POWER(FFmaster,SIGN(H15))*POWER(GEmaster,SIGN(I15))*POWER(KOmaster,SIGN(J15))*POWER(KKmaster,SIGN(K15))+H15*POWER(MUmaster,SIGN(D15))*POWER(KLmaster,SIGN(E15))*POWER(INmaster,SIGN(F15))*POWER(CHmaster,SIGN(G15))*POWER(GEmaster,SIGN(I15))*POWER(KOmaster,SIGN(J15))*POWER(KKmaster,SIGN(K15))+I15*POWER(MUmaster,SIGN(D15))*POWER(KLmaster,SIGN(E15))*POWER(INmaster,SIGN(F15))*POWER(CHmaster,SIGN(G15))*POWER(FFmaster,SIGN(H15))*POWER(KOmaster,SIGN(J15))*POWER(KKmaster,SIGN(K15))+J15*POWER(MUmaster,SIGN(D15))*POWER(KLmaster,SIGN(E15))*POWER(INmaster,SIGN(F15))*POWER(CHmaster,SIGN(G15))*POWER(FFmaster,SIGN(H15))*POWER(GEmaster,SIGN(I15))*POWER(KKmaster,SIGN(K15))+K15*POWER(MUmaster,SIGN(D15))*POWER(KLmaster,SIGN(E15))*POWER(INmaster,SIGN(F15))*POWER(CHmaster,SIGN(G15))*POWER(FFmaster,SIGN(H15))*POWER(GEmaster,SIGN(I15))*POWER(KOmaster,SIGN(J15))</f>
        <v>3220</v>
      </c>
      <c r="P15" s="11">
        <f>G15*I15*KKmaster+G15*GEmaster*K15+CHmaster*I15*K15</f>
        <v>1625</v>
      </c>
      <c r="Q15" s="18">
        <f t="shared" si="3"/>
        <v>250</v>
      </c>
      <c r="R15" s="16">
        <f t="shared" si="10"/>
        <v>5095</v>
      </c>
      <c r="S15" s="29">
        <f t="shared" si="4"/>
        <v>4.2132809944389926</v>
      </c>
      <c r="T15" s="22">
        <f t="shared" si="5"/>
        <v>4.2525351651946357</v>
      </c>
      <c r="U15" s="30">
        <f t="shared" si="6"/>
        <v>0.98135426889106969</v>
      </c>
      <c r="V15" s="22">
        <f t="shared" si="7"/>
        <v>9.4471704285246982</v>
      </c>
      <c r="W15" s="170">
        <v>0</v>
      </c>
      <c r="X15" s="4">
        <f t="shared" si="8"/>
        <v>9.4471704285246982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18.894340857049396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18.894340857049396</v>
      </c>
      <c r="AB15" s="166">
        <f t="shared" si="9"/>
        <v>0</v>
      </c>
    </row>
    <row r="16" spans="1:47" outlineLevel="1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Konvention_1master-GEmaster</f>
        <v>5</v>
      </c>
      <c r="J16" s="17">
        <f>Konvention_1master-KOmaster</f>
        <v>5</v>
      </c>
      <c r="K16" s="18">
        <f>Konvention_1master-KKmaster</f>
        <v>10</v>
      </c>
      <c r="L16" s="23">
        <f>(D16+E16+F16+G16+H16+I16+J16+K16)/3</f>
        <v>6.666666666666667</v>
      </c>
      <c r="M16" s="23">
        <f t="shared" si="1"/>
        <v>13.333333333333334</v>
      </c>
      <c r="N16" s="28">
        <f t="shared" si="2"/>
        <v>20</v>
      </c>
      <c r="O16" s="11">
        <f>D16*POWER(KLmaster,SIGN(E16))*POWER(INmaster,SIGN(F16))*POWER(CHmaster,SIGN(G16))*POWER(FFmaster,SIGN(H16))*POWER(GEmaster,SIGN(I16))*POWER(KOmaster,SIGN(J16))*POWER(KKmaster,SIGN(K16))+E16*POWER(MUmaster,SIGN(D16))*POWER(INmaster,SIGN(F16))*POWER(CHmaster,SIGN(G16))*POWER(FFmaster,SIGN(H16))*POWER(GEmaster,SIGN(I16))*POWER(KOmaster,SIGN(J16))*POWER(KKmaster,SIGN(K16))+F16*POWER(MUmaster,SIGN(D16))*POWER(KLmaster,SIGN(E16))*POWER(CHmaster,SIGN(G16))*POWER(FFmaster,SIGN(H16))*POWER(GEmaster,SIGN(I16))*POWER(KOmaster,SIGN(J16))*POWER(KKmaster,SIGN(K16))+G16*POWER(MUmaster,SIGN(D16))*POWER(KLmaster,SIGN(E16))*POWER(INmaster,SIGN(F16))*POWER(FFmaster,SIGN(H16))*POWER(GEmaster,SIGN(I16))*POWER(KOmaster,SIGN(J16))*POWER(KKmaster,SIGN(K16))+H16*POWER(MUmaster,SIGN(D16))*POWER(KLmaster,SIGN(E16))*POWER(INmaster,SIGN(F16))*POWER(CHmaster,SIGN(G16))*POWER(GEmaster,SIGN(I16))*POWER(KOmaster,SIGN(J16))*POWER(KKmaster,SIGN(K16))+I16*POWER(MUmaster,SIGN(D16))*POWER(KLmaster,SIGN(E16))*POWER(INmaster,SIGN(F16))*POWER(CHmaster,SIGN(G16))*POWER(FFmaster,SIGN(H16))*POWER(KOmaster,SIGN(J16))*POWER(KKmaster,SIGN(K16))+J16*POWER(MUmaster,SIGN(D16))*POWER(KLmaster,SIGN(E16))*POWER(INmaster,SIGN(F16))*POWER(CHmaster,SIGN(G16))*POWER(FFmaster,SIGN(H16))*POWER(GEmaster,SIGN(I16))*POWER(KKmaster,SIGN(K16))+K16*POWER(MUmaster,SIGN(D16))*POWER(KLmaster,SIGN(E16))*POWER(INmaster,SIGN(F16))*POWER(CHmaster,SIGN(G16))*POWER(FFmaster,SIGN(H16))*POWER(GEmaster,SIGN(I16))*POWER(KOmaster,SIGN(J16))</f>
        <v>3220</v>
      </c>
      <c r="P16" s="11">
        <f>I16*J16*KKmaster+I16*KOmaster*K16+GEmaster*J16*K16</f>
        <v>1625</v>
      </c>
      <c r="Q16" s="18">
        <f t="shared" si="3"/>
        <v>250</v>
      </c>
      <c r="R16" s="16">
        <f t="shared" si="10"/>
        <v>5095</v>
      </c>
      <c r="S16" s="29">
        <f t="shared" si="4"/>
        <v>4.2132809944389926</v>
      </c>
      <c r="T16" s="22">
        <f t="shared" si="5"/>
        <v>4.2525351651946357</v>
      </c>
      <c r="U16" s="30">
        <f t="shared" si="6"/>
        <v>0.98135426889106969</v>
      </c>
      <c r="V16" s="22">
        <f t="shared" si="7"/>
        <v>9.4471704285246982</v>
      </c>
      <c r="W16" s="170">
        <v>0</v>
      </c>
      <c r="X16" s="4">
        <f t="shared" si="8"/>
        <v>9.4471704285246982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18.894340857049396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18.894340857049396</v>
      </c>
      <c r="AB16" s="166">
        <f t="shared" si="9"/>
        <v>0</v>
      </c>
    </row>
    <row r="17" spans="1:28" outlineLevel="1">
      <c r="A17" s="13" t="s">
        <v>17</v>
      </c>
      <c r="B17" s="9" t="s">
        <v>80</v>
      </c>
      <c r="C17" s="56" t="s">
        <v>137</v>
      </c>
      <c r="D17" s="16">
        <f>Konvention_1master-MUmaster</f>
        <v>5</v>
      </c>
      <c r="E17" s="17"/>
      <c r="F17" s="17"/>
      <c r="G17" s="17"/>
      <c r="H17" s="17"/>
      <c r="I17" s="17"/>
      <c r="J17" s="17">
        <f>Konvention_1master-KOmaster</f>
        <v>5</v>
      </c>
      <c r="K17" s="18"/>
      <c r="L17" s="23">
        <f>(D17+D17+J17)/3</f>
        <v>5</v>
      </c>
      <c r="M17" s="23">
        <f t="shared" si="1"/>
        <v>10</v>
      </c>
      <c r="N17" s="28">
        <f t="shared" si="2"/>
        <v>15</v>
      </c>
      <c r="O17" s="11">
        <f>D17*POWER(MUmaster,SIGN(D17))*POWER(KLmaster,SIGN(E17))*POWER(INmaster,SIGN(F17))*POWER(CHmaster,SIGN(G17))*POWER(FFmaster,SIGN(H17))*POWER(GEmaster,SIGN(I17))*POWER(KOmaster,SIGN(J17))*POWER(KKmaster,SIGN(K17))+D17*POWER(MUmaster,SIGN(D17))*POWER(KLmaster,SIGN(E17))*POWER(INmaster,SIGN(F17))*POWER(CHmaster,SIGN(G17))*POWER(FFmaster,SIGN(H17))*POWER(GEmaster,SIGN(I17))*POWER(KOmaster,SIGN(J17))*POWER(KKmaster,SIGN(K17))+J17*POWER(MUmaster,SIGN(D17))*POWER(KLmaster,SIGN(E17))*POWER(INmaster,SIGN(F17))*POWER(CHmaster,SIGN(G17))*POWER(FFmaster,SIGN(H17))*POWER(GEmaster,SIGN(I17)) *POWER(KKmaster,SIGN(K17))*POWER(MUmaster,SIGN(D17))</f>
        <v>2940</v>
      </c>
      <c r="P17" s="11">
        <f>D17*D17*KOmaster+D17*MUmaster*J17+MUmaster*D17*J17</f>
        <v>1050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16">
        <f t="shared" si="10"/>
        <v>4115</v>
      </c>
      <c r="S17" s="29">
        <f t="shared" si="4"/>
        <v>3.5722964763061968</v>
      </c>
      <c r="T17" s="22">
        <f t="shared" si="5"/>
        <v>2.5516403402187122</v>
      </c>
      <c r="U17" s="30">
        <f t="shared" si="6"/>
        <v>0.45565006075334141</v>
      </c>
      <c r="V17" s="22">
        <f t="shared" si="7"/>
        <v>6.57958687727825</v>
      </c>
      <c r="W17" s="170">
        <v>0</v>
      </c>
      <c r="X17" s="4">
        <f t="shared" si="8"/>
        <v>6.57958687727825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26.318347509113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26.318347509113</v>
      </c>
      <c r="AB17" s="166">
        <f t="shared" si="9"/>
        <v>0</v>
      </c>
    </row>
    <row r="18" spans="1:28" outlineLevel="1">
      <c r="A18" s="13" t="s">
        <v>18</v>
      </c>
      <c r="B18" s="9" t="s">
        <v>81</v>
      </c>
      <c r="C18" s="56" t="s">
        <v>136</v>
      </c>
      <c r="D18" s="16"/>
      <c r="E18" s="17">
        <f>Konvention_1master-KLmaster</f>
        <v>4</v>
      </c>
      <c r="F18" s="17"/>
      <c r="G18" s="17">
        <f>Konvention_1master-CHmaster</f>
        <v>5</v>
      </c>
      <c r="H18" s="17"/>
      <c r="I18" s="17"/>
      <c r="J18" s="17">
        <f>Konvention_1master-KOmaster</f>
        <v>5</v>
      </c>
      <c r="K18" s="18"/>
      <c r="L18" s="23">
        <f>(D18+E18+F18+G18+H18+I18+J18+K18)/3</f>
        <v>4.666666666666667</v>
      </c>
      <c r="M18" s="23">
        <f t="shared" si="1"/>
        <v>9.3333333333333339</v>
      </c>
      <c r="N18" s="28">
        <f t="shared" si="2"/>
        <v>14</v>
      </c>
      <c r="O18" s="11">
        <f>D18*POWER(KLmaster,SIGN(E18))*POWER(INmaster,SIGN(F18))*POWER(CHmaster,SIGN(G18))*POWER(FFmaster,SIGN(H18))*POWER(GEmaster,SIGN(I18))*POWER(KOmaster,SIGN(J18))*POWER(KKmaster,SIGN(K18))+E18*POWER(MUmaster,SIGN(D18))*POWER(INmaster,SIGN(F18))*POWER(CHmaster,SIGN(G18))*POWER(FFmaster,SIGN(H18))*POWER(GEmaster,SIGN(I18))*POWER(KOmaster,SIGN(J18))*POWER(KKmaster,SIGN(K18))+F18*POWER(MUmaster,SIGN(D18))*POWER(KLmaster,SIGN(E18))*POWER(CHmaster,SIGN(G18))*POWER(FFmaster,SIGN(H18))*POWER(GEmaster,SIGN(I18))*POWER(KOmaster,SIGN(J18))*POWER(KKmaster,SIGN(K18))+G18*POWER(MUmaster,SIGN(D18))*POWER(KLmaster,SIGN(E18))*POWER(INmaster,SIGN(F18))*POWER(FFmaster,SIGN(H18))*POWER(GEmaster,SIGN(I18))*POWER(KOmaster,SIGN(J18))*POWER(KKmaster,SIGN(K18))+H18*POWER(MUmaster,SIGN(D18))*POWER(KLmaster,SIGN(E18))*POWER(INmaster,SIGN(F18))*POWER(CHmaster,SIGN(G18))*POWER(GEmaster,SIGN(I18))*POWER(KOmaster,SIGN(J18))*POWER(KKmaster,SIGN(K18))+I18*POWER(MUmaster,SIGN(D18))*POWER(KLmaster,SIGN(E18))*POWER(INmaster,SIGN(F18))*POWER(CHmaster,SIGN(G18))*POWER(FFmaster,SIGN(H18))*POWER(KOmaster,SIGN(J18))*POWER(KKmaster,SIGN(K18))+J18*POWER(MUmaster,SIGN(D18))*POWER(KLmaster,SIGN(E18))*POWER(INmaster,SIGN(F18))*POWER(CHmaster,SIGN(G18))*POWER(FFmaster,SIGN(H18))*POWER(GEmaster,SIGN(I18))*POWER(KKmaster,SIGN(K18))+K18*POWER(MUmaster,SIGN(D18))*POWER(KLmaster,SIGN(E18))*POWER(INmaster,SIGN(F18))*POWER(CHmaster,SIGN(G18))*POWER(FFmaster,SIGN(H18))*POWER(GEmaster,SIGN(I18))*POWER(KOmaster,SIGN(J18))</f>
        <v>2884</v>
      </c>
      <c r="P18" s="11">
        <f>E18*G18*KOmaster+E18*CHmaster*J18+KLmaster*G18*J18</f>
        <v>935</v>
      </c>
      <c r="Q18" s="18">
        <f t="shared" si="3"/>
        <v>100</v>
      </c>
      <c r="R18" s="16">
        <f t="shared" si="10"/>
        <v>3919</v>
      </c>
      <c r="S18" s="29">
        <f t="shared" si="4"/>
        <v>3.4342094071616911</v>
      </c>
      <c r="T18" s="22">
        <f t="shared" si="5"/>
        <v>2.2267585268350771</v>
      </c>
      <c r="U18" s="30">
        <f t="shared" si="6"/>
        <v>0.35723398826231184</v>
      </c>
      <c r="V18" s="22">
        <f t="shared" si="7"/>
        <v>6.0182019222590801</v>
      </c>
      <c r="W18" s="170">
        <v>0</v>
      </c>
      <c r="X18" s="4">
        <f t="shared" si="8"/>
        <v>6.0182019222590801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6.0182019222590801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6.0182019222590801</v>
      </c>
      <c r="AB18" s="166">
        <f t="shared" si="9"/>
        <v>0</v>
      </c>
    </row>
    <row r="19" spans="1:28" outlineLevel="1">
      <c r="A19" s="13" t="s">
        <v>19</v>
      </c>
      <c r="B19" s="9" t="s">
        <v>82</v>
      </c>
      <c r="C19" s="56" t="s">
        <v>137</v>
      </c>
      <c r="D19" s="16"/>
      <c r="E19" s="17">
        <f>Konvention_1master-KLmaster</f>
        <v>4</v>
      </c>
      <c r="F19" s="17">
        <f>Konvention_1master-INmaster</f>
        <v>4</v>
      </c>
      <c r="G19" s="17"/>
      <c r="H19" s="17"/>
      <c r="I19" s="17"/>
      <c r="J19" s="17"/>
      <c r="K19" s="18"/>
      <c r="L19" s="23">
        <f>(E19+F19+F19)/3</f>
        <v>4</v>
      </c>
      <c r="M19" s="23">
        <f t="shared" si="1"/>
        <v>8</v>
      </c>
      <c r="N19" s="28">
        <f t="shared" si="2"/>
        <v>12</v>
      </c>
      <c r="O19" s="11">
        <f>F19*POWER(MUmaster,SIGN(D19))*POWER(KLmaster,SIGN(E19))*POWER(INmaster,SIGN(F19))*POWER(CHmaster,SIGN(G19))*POWER(FFmaster,SIGN(H19))*POWER(GEmaster,SIGN(I19))*POWER(KOmaster,SIGN(J19))*POWER(KKmaster,SIGN(K19))+F19*POWER(MUmaster,SIGN(D19))*POWER(KLmaster,SIGN(E19))*POWER(INmaster,SIGN(F19))*POWER(CHmaster,SIGN(G19))*POWER(FFmaster,SIGN(H19))*POWER(GEmaster,SIGN(I19))*POWER(KOmaster,SIGN(J19))*POWER(KKmaster,SIGN(K19))+E19*POWER(MUmaster,SIGN(D19))*POWER(INmaster,SIGN(F19))*POWER(CHmaster,SIGN(G19))*POWER(FFmaster,SIGN(H19))*POWER(GEmaster,SIGN(I19)) *POWER(KKmaster,SIGN(K19))*POWER(INmaster,SIGN(F19))</f>
        <v>2700</v>
      </c>
      <c r="P19" s="11">
        <f>E19*F19*INmaster+E19*INmaster*F19+KLmaster*F19*F19</f>
        <v>720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64</v>
      </c>
      <c r="R19" s="16">
        <f t="shared" si="10"/>
        <v>3484</v>
      </c>
      <c r="S19" s="29">
        <f t="shared" si="4"/>
        <v>3.0998851894374284</v>
      </c>
      <c r="T19" s="22">
        <f t="shared" si="5"/>
        <v>1.6532721010332951</v>
      </c>
      <c r="U19" s="30">
        <f t="shared" si="6"/>
        <v>0.22043628013777267</v>
      </c>
      <c r="V19" s="22">
        <f t="shared" si="7"/>
        <v>4.9735935706084966</v>
      </c>
      <c r="W19" s="170">
        <v>0</v>
      </c>
      <c r="X19" s="4">
        <f t="shared" si="8"/>
        <v>4.9735935706084966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19.894374282433986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19.894374282433986</v>
      </c>
      <c r="AB19" s="166">
        <f t="shared" si="9"/>
        <v>0</v>
      </c>
    </row>
    <row r="20" spans="1:28" outlineLevel="1">
      <c r="A20" s="13" t="s">
        <v>20</v>
      </c>
      <c r="B20" s="9" t="s">
        <v>83</v>
      </c>
      <c r="C20" s="56" t="s">
        <v>136</v>
      </c>
      <c r="D20" s="16"/>
      <c r="E20" s="17">
        <f>Konvention_1master-KLmaster</f>
        <v>4</v>
      </c>
      <c r="F20" s="17"/>
      <c r="G20" s="17">
        <f>Konvention_1master-CHmaster</f>
        <v>5</v>
      </c>
      <c r="H20" s="17"/>
      <c r="I20" s="17">
        <f>Konvention_1master-GEmaster</f>
        <v>5</v>
      </c>
      <c r="J20" s="17"/>
      <c r="K20" s="18"/>
      <c r="L20" s="23">
        <f>(D20+E20+F20+G20+H20+I20+J20+K20)/3</f>
        <v>4.666666666666667</v>
      </c>
      <c r="M20" s="23">
        <f t="shared" si="1"/>
        <v>9.3333333333333339</v>
      </c>
      <c r="N20" s="28">
        <f t="shared" si="2"/>
        <v>14</v>
      </c>
      <c r="O20" s="11">
        <f>D20*POWER(KLmaster,SIGN(E20))*POWER(INmaster,SIGN(F20))*POWER(CHmaster,SIGN(G20))*POWER(FFmaster,SIGN(H20))*POWER(GEmaster,SIGN(I20))*POWER(KOmaster,SIGN(J20))*POWER(KKmaster,SIGN(K20))+E20*POWER(MUmaster,SIGN(D20))*POWER(INmaster,SIGN(F20))*POWER(CHmaster,SIGN(G20))*POWER(FFmaster,SIGN(H20))*POWER(GEmaster,SIGN(I20))*POWER(KOmaster,SIGN(J20))*POWER(KKmaster,SIGN(K20))+F20*POWER(MUmaster,SIGN(D20))*POWER(KLmaster,SIGN(E20))*POWER(CHmaster,SIGN(G20))*POWER(FFmaster,SIGN(H20))*POWER(GEmaster,SIGN(I20))*POWER(KOmaster,SIGN(J20))*POWER(KKmaster,SIGN(K20))+G20*POWER(MUmaster,SIGN(D20))*POWER(KLmaster,SIGN(E20))*POWER(INmaster,SIGN(F20))*POWER(FFmaster,SIGN(H20))*POWER(GEmaster,SIGN(I20))*POWER(KOmaster,SIGN(J20))*POWER(KKmaster,SIGN(K20))+H20*POWER(MUmaster,SIGN(D20))*POWER(KLmaster,SIGN(E20))*POWER(INmaster,SIGN(F20))*POWER(CHmaster,SIGN(G20))*POWER(GEmaster,SIGN(I20))*POWER(KOmaster,SIGN(J20))*POWER(KKmaster,SIGN(K20))+I20*POWER(MUmaster,SIGN(D20))*POWER(KLmaster,SIGN(E20))*POWER(INmaster,SIGN(F20))*POWER(CHmaster,SIGN(G20))*POWER(FFmaster,SIGN(H20))*POWER(KOmaster,SIGN(J20))*POWER(KKmaster,SIGN(K20))+J20*POWER(MUmaster,SIGN(D20))*POWER(KLmaster,SIGN(E20))*POWER(INmaster,SIGN(F20))*POWER(CHmaster,SIGN(G20))*POWER(FFmaster,SIGN(H20))*POWER(GEmaster,SIGN(I20))*POWER(KKmaster,SIGN(K20))+K20*POWER(MUmaster,SIGN(D20))*POWER(KLmaster,SIGN(E20))*POWER(INmaster,SIGN(F20))*POWER(CHmaster,SIGN(G20))*POWER(FFmaster,SIGN(H20))*POWER(GEmaster,SIGN(I20))*POWER(KOmaster,SIGN(J20))</f>
        <v>2884</v>
      </c>
      <c r="P20" s="11">
        <f>E20*G20*GEmaster+E20*CHmaster*I20+KLmaster*G20*I20</f>
        <v>935</v>
      </c>
      <c r="Q20" s="18">
        <f t="shared" si="3"/>
        <v>100</v>
      </c>
      <c r="R20" s="16">
        <f t="shared" si="10"/>
        <v>3919</v>
      </c>
      <c r="S20" s="29">
        <f t="shared" si="4"/>
        <v>3.4342094071616911</v>
      </c>
      <c r="T20" s="22">
        <f t="shared" si="5"/>
        <v>2.2267585268350771</v>
      </c>
      <c r="U20" s="30">
        <f t="shared" si="6"/>
        <v>0.35723398826231184</v>
      </c>
      <c r="V20" s="22">
        <f t="shared" si="7"/>
        <v>6.0182019222590801</v>
      </c>
      <c r="W20" s="170">
        <v>0</v>
      </c>
      <c r="X20" s="4">
        <f t="shared" si="8"/>
        <v>6.0182019222590801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6.0182019222590801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6.0182019222590801</v>
      </c>
      <c r="AB20" s="166">
        <f t="shared" si="9"/>
        <v>0</v>
      </c>
    </row>
    <row r="21" spans="1:28" outlineLevel="1">
      <c r="A21" s="13" t="s">
        <v>21</v>
      </c>
      <c r="B21" s="9" t="s">
        <v>84</v>
      </c>
      <c r="C21" s="56" t="s">
        <v>135</v>
      </c>
      <c r="D21" s="16">
        <f>Konvention_1master-MUmaster</f>
        <v>5</v>
      </c>
      <c r="E21" s="17"/>
      <c r="F21" s="17"/>
      <c r="G21" s="17"/>
      <c r="H21" s="17">
        <f>Konvention_1master-FFmaster</f>
        <v>5</v>
      </c>
      <c r="I21" s="17">
        <f>Konvention_1master-GEmaster</f>
        <v>5</v>
      </c>
      <c r="J21" s="17"/>
      <c r="K21" s="18"/>
      <c r="L21" s="23">
        <f>(D21+E21+F21+G21+H21+I21+J21+K21)/3</f>
        <v>5</v>
      </c>
      <c r="M21" s="23">
        <f t="shared" si="1"/>
        <v>10</v>
      </c>
      <c r="N21" s="28">
        <f t="shared" si="2"/>
        <v>15</v>
      </c>
      <c r="O21" s="11">
        <f>D21*POWER(KLmaster,SIGN(E21))*POWER(INmaster,SIGN(F21))*POWER(CHmaster,SIGN(G21))*POWER(FFmaster,SIGN(H21))*POWER(GEmaster,SIGN(I21))*POWER(KOmaster,SIGN(J21))*POWER(KKmaster,SIGN(K21))+E21*POWER(MUmaster,SIGN(D21))*POWER(INmaster,SIGN(F21))*POWER(CHmaster,SIGN(G21))*POWER(FFmaster,SIGN(H21))*POWER(GEmaster,SIGN(I21))*POWER(KOmaster,SIGN(J21))*POWER(KKmaster,SIGN(K21))+F21*POWER(MUmaster,SIGN(D21))*POWER(KLmaster,SIGN(E21))*POWER(CHmaster,SIGN(G21))*POWER(FFmaster,SIGN(H21))*POWER(GEmaster,SIGN(I21))*POWER(KOmaster,SIGN(J21))*POWER(KKmaster,SIGN(K21))+G21*POWER(MUmaster,SIGN(D21))*POWER(KLmaster,SIGN(E21))*POWER(INmaster,SIGN(F21))*POWER(FFmaster,SIGN(H21))*POWER(GEmaster,SIGN(I21))*POWER(KOmaster,SIGN(J21))*POWER(KKmaster,SIGN(K21))+H21*POWER(MUmaster,SIGN(D21))*POWER(KLmaster,SIGN(E21))*POWER(INmaster,SIGN(F21))*POWER(CHmaster,SIGN(G21))*POWER(GEmaster,SIGN(I21))*POWER(KOmaster,SIGN(J21))*POWER(KKmaster,SIGN(K21))+I21*POWER(MUmaster,SIGN(D21))*POWER(KLmaster,SIGN(E21))*POWER(INmaster,SIGN(F21))*POWER(CHmaster,SIGN(G21))*POWER(FFmaster,SIGN(H21))*POWER(KOmaster,SIGN(J21))*POWER(KKmaster,SIGN(K21))+J21*POWER(MUmaster,SIGN(D21))*POWER(KLmaster,SIGN(E21))*POWER(INmaster,SIGN(F21))*POWER(CHmaster,SIGN(G21))*POWER(FFmaster,SIGN(H21))*POWER(GEmaster,SIGN(I21))*POWER(KKmaster,SIGN(K21))+K21*POWER(MUmaster,SIGN(D21))*POWER(KLmaster,SIGN(E21))*POWER(INmaster,SIGN(F21))*POWER(CHmaster,SIGN(G21))*POWER(FFmaster,SIGN(H21))*POWER(GEmaster,SIGN(I21))*POWER(KOmaster,SIGN(J21))</f>
        <v>2940</v>
      </c>
      <c r="P21" s="11">
        <f>D21*H21*GEmaster+D21*FFmaster*I21+MUmaster*H21*I21</f>
        <v>1050</v>
      </c>
      <c r="Q21" s="18">
        <f t="shared" si="3"/>
        <v>125</v>
      </c>
      <c r="R21" s="16">
        <f t="shared" si="10"/>
        <v>4115</v>
      </c>
      <c r="S21" s="29">
        <f t="shared" si="4"/>
        <v>3.5722964763061968</v>
      </c>
      <c r="T21" s="22">
        <f t="shared" si="5"/>
        <v>2.5516403402187122</v>
      </c>
      <c r="U21" s="30">
        <f t="shared" si="6"/>
        <v>0.45565006075334141</v>
      </c>
      <c r="V21" s="22">
        <f t="shared" si="7"/>
        <v>6.57958687727825</v>
      </c>
      <c r="W21" s="170">
        <v>0</v>
      </c>
      <c r="X21" s="4">
        <f t="shared" si="8"/>
        <v>6.57958687727825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13.1591737545565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13.1591737545565</v>
      </c>
      <c r="AB21" s="166">
        <f t="shared" si="9"/>
        <v>0</v>
      </c>
    </row>
    <row r="22" spans="1:28" outlineLevel="1">
      <c r="A22" s="13" t="s">
        <v>22</v>
      </c>
      <c r="B22" s="9" t="s">
        <v>9</v>
      </c>
      <c r="C22" s="56" t="s">
        <v>138</v>
      </c>
      <c r="D22" s="16">
        <f>Konvention_1master-MUmaster</f>
        <v>5</v>
      </c>
      <c r="E22" s="17"/>
      <c r="F22" s="17">
        <f>Konvention_1master-INmaster</f>
        <v>4</v>
      </c>
      <c r="G22" s="17"/>
      <c r="H22" s="17"/>
      <c r="I22" s="17">
        <f>Konvention_1master-GEmaster</f>
        <v>5</v>
      </c>
      <c r="J22" s="17"/>
      <c r="K22" s="18"/>
      <c r="L22" s="23">
        <f>(D22+E22+F22+G22+H22+I22+J22+K22)/3</f>
        <v>4.666666666666667</v>
      </c>
      <c r="M22" s="23">
        <f t="shared" si="1"/>
        <v>9.3333333333333339</v>
      </c>
      <c r="N22" s="28">
        <f t="shared" si="2"/>
        <v>14</v>
      </c>
      <c r="O22" s="11">
        <f>D22*POWER(KLmaster,SIGN(E22))*POWER(INmaster,SIGN(F22))*POWER(CHmaster,SIGN(G22))*POWER(FFmaster,SIGN(H22))*POWER(GEmaster,SIGN(I22))*POWER(KOmaster,SIGN(J22))*POWER(KKmaster,SIGN(K22))+E22*POWER(MUmaster,SIGN(D22))*POWER(INmaster,SIGN(F22))*POWER(CHmaster,SIGN(G22))*POWER(FFmaster,SIGN(H22))*POWER(GEmaster,SIGN(I22))*POWER(KOmaster,SIGN(J22))*POWER(KKmaster,SIGN(K22))+F22*POWER(MUmaster,SIGN(D22))*POWER(KLmaster,SIGN(E22))*POWER(CHmaster,SIGN(G22))*POWER(FFmaster,SIGN(H22))*POWER(GEmaster,SIGN(I22))*POWER(KOmaster,SIGN(J22))*POWER(KKmaster,SIGN(K22))+G22*POWER(MUmaster,SIGN(D22))*POWER(KLmaster,SIGN(E22))*POWER(INmaster,SIGN(F22))*POWER(FFmaster,SIGN(H22))*POWER(GEmaster,SIGN(I22))*POWER(KOmaster,SIGN(J22))*POWER(KKmaster,SIGN(K22))+H22*POWER(MUmaster,SIGN(D22))*POWER(KLmaster,SIGN(E22))*POWER(INmaster,SIGN(F22))*POWER(CHmaster,SIGN(G22))*POWER(GEmaster,SIGN(I22))*POWER(KOmaster,SIGN(J22))*POWER(KKmaster,SIGN(K22))+I22*POWER(MUmaster,SIGN(D22))*POWER(KLmaster,SIGN(E22))*POWER(INmaster,SIGN(F22))*POWER(CHmaster,SIGN(G22))*POWER(FFmaster,SIGN(H22))*POWER(KOmaster,SIGN(J22))*POWER(KKmaster,SIGN(K22))+J22*POWER(MUmaster,SIGN(D22))*POWER(KLmaster,SIGN(E22))*POWER(INmaster,SIGN(F22))*POWER(CHmaster,SIGN(G22))*POWER(FFmaster,SIGN(H22))*POWER(GEmaster,SIGN(I22))*POWER(KKmaster,SIGN(K22))+K22*POWER(MUmaster,SIGN(D22))*POWER(KLmaster,SIGN(E22))*POWER(INmaster,SIGN(F22))*POWER(CHmaster,SIGN(G22))*POWER(FFmaster,SIGN(H22))*POWER(GEmaster,SIGN(I22))*POWER(KOmaster,SIGN(J22))</f>
        <v>2884</v>
      </c>
      <c r="P22" s="11">
        <f>D22*F22*GEmaster+D22*INmaster*I22+MUmaster*F22*I22</f>
        <v>935</v>
      </c>
      <c r="Q22" s="18">
        <f t="shared" si="3"/>
        <v>100</v>
      </c>
      <c r="R22" s="16">
        <f t="shared" si="10"/>
        <v>3919</v>
      </c>
      <c r="S22" s="29">
        <f t="shared" si="4"/>
        <v>3.4342094071616911</v>
      </c>
      <c r="T22" s="22">
        <f t="shared" si="5"/>
        <v>2.2267585268350771</v>
      </c>
      <c r="U22" s="30">
        <f t="shared" si="6"/>
        <v>0.35723398826231184</v>
      </c>
      <c r="V22" s="22">
        <f t="shared" si="7"/>
        <v>6.0182019222590801</v>
      </c>
      <c r="W22" s="170">
        <v>0</v>
      </c>
      <c r="X22" s="4">
        <f t="shared" si="8"/>
        <v>6.0182019222590801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18.054605766777239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18.054605766777239</v>
      </c>
      <c r="AB22" s="166">
        <f t="shared" si="9"/>
        <v>0</v>
      </c>
    </row>
    <row r="23" spans="1:28" ht="15.75" outlineLevel="1" thickBot="1">
      <c r="A23" s="31" t="s">
        <v>23</v>
      </c>
      <c r="B23" s="10" t="s">
        <v>85</v>
      </c>
      <c r="C23" s="49" t="s">
        <v>136</v>
      </c>
      <c r="D23" s="20"/>
      <c r="E23" s="15">
        <f>Konvention_1master-KLmaster</f>
        <v>4</v>
      </c>
      <c r="F23" s="15"/>
      <c r="G23" s="15"/>
      <c r="H23" s="15"/>
      <c r="I23" s="15"/>
      <c r="J23" s="15">
        <f>Konvention_1master-KOmaster</f>
        <v>5</v>
      </c>
      <c r="K23" s="19">
        <f>Konvention_1master-KKmaster</f>
        <v>10</v>
      </c>
      <c r="L23" s="21">
        <f>(D23+E23+F23+G23+H23+I23+J23+K23)/3</f>
        <v>6.333333333333333</v>
      </c>
      <c r="M23" s="21">
        <f t="shared" si="1"/>
        <v>12.666666666666666</v>
      </c>
      <c r="N23" s="32">
        <f t="shared" si="2"/>
        <v>19</v>
      </c>
      <c r="O23" s="15">
        <f>D23*POWER(KLmaster,SIGN(E23))*POWER(INmaster,SIGN(F23))*POWER(CHmaster,SIGN(G23))*POWER(FFmaster,SIGN(H23))*POWER(GEmaster,SIGN(I23))*POWER(KOmaster,SIGN(J23))*POWER(KKmaster,SIGN(K23))+E23*POWER(MUmaster,SIGN(D23))*POWER(INmaster,SIGN(F23))*POWER(CHmaster,SIGN(G23))*POWER(FFmaster,SIGN(H23))*POWER(GEmaster,SIGN(I23))*POWER(KOmaster,SIGN(J23))*POWER(KKmaster,SIGN(K23))+F23*POWER(MUmaster,SIGN(D23))*POWER(KLmaster,SIGN(E23))*POWER(CHmaster,SIGN(G23))*POWER(FFmaster,SIGN(H23))*POWER(GEmaster,SIGN(I23))*POWER(KOmaster,SIGN(J23))*POWER(KKmaster,SIGN(K23))+G23*POWER(MUmaster,SIGN(D23))*POWER(KLmaster,SIGN(E23))*POWER(INmaster,SIGN(F23))*POWER(FFmaster,SIGN(H23))*POWER(GEmaster,SIGN(I23))*POWER(KOmaster,SIGN(J23))*POWER(KKmaster,SIGN(K23))+H23*POWER(MUmaster,SIGN(D23))*POWER(KLmaster,SIGN(E23))*POWER(INmaster,SIGN(F23))*POWER(CHmaster,SIGN(G23))*POWER(GEmaster,SIGN(I23))*POWER(KOmaster,SIGN(J23))*POWER(KKmaster,SIGN(K23))+I23*POWER(MUmaster,SIGN(D23))*POWER(KLmaster,SIGN(E23))*POWER(INmaster,SIGN(F23))*POWER(CHmaster,SIGN(G23))*POWER(FFmaster,SIGN(H23))*POWER(KOmaster,SIGN(J23))*POWER(KKmaster,SIGN(K23))+J23*POWER(MUmaster,SIGN(D23))*POWER(KLmaster,SIGN(E23))*POWER(INmaster,SIGN(F23))*POWER(CHmaster,SIGN(G23))*POWER(FFmaster,SIGN(H23))*POWER(GEmaster,SIGN(I23))*POWER(KKmaster,SIGN(K23))+K23*POWER(MUmaster,SIGN(D23))*POWER(KLmaster,SIGN(E23))*POWER(INmaster,SIGN(F23))*POWER(CHmaster,SIGN(G23))*POWER(FFmaster,SIGN(H23))*POWER(GEmaster,SIGN(I23))*POWER(KOmaster,SIGN(J23))</f>
        <v>3279</v>
      </c>
      <c r="P23" s="15">
        <f>E23*J23*KKmaster+E23*KOmaster*K23+KLmaster*J23*K23</f>
        <v>1490</v>
      </c>
      <c r="Q23" s="19">
        <f t="shared" si="3"/>
        <v>200</v>
      </c>
      <c r="R23" s="20">
        <f>SUM(O23:Q23)</f>
        <v>4969</v>
      </c>
      <c r="S23" s="33">
        <f t="shared" si="4"/>
        <v>4.1793117327430069</v>
      </c>
      <c r="T23" s="21">
        <f t="shared" si="5"/>
        <v>3.7982156034077947</v>
      </c>
      <c r="U23" s="34">
        <f t="shared" si="6"/>
        <v>0.76474139665928753</v>
      </c>
      <c r="V23" s="21">
        <f t="shared" si="7"/>
        <v>8.7422687328100892</v>
      </c>
      <c r="W23" s="170">
        <v>0</v>
      </c>
      <c r="X23" s="5">
        <f t="shared" si="8"/>
        <v>8.7422687328100892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8.7422687328100892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8.7422687328100892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 outlineLevel="1">
      <c r="A25" s="13" t="s">
        <v>24</v>
      </c>
      <c r="B25" s="8" t="s">
        <v>86</v>
      </c>
      <c r="C25" s="54" t="s">
        <v>135</v>
      </c>
      <c r="D25" s="50">
        <f>Konvention_1master-MUmaster</f>
        <v>5</v>
      </c>
      <c r="E25" s="51">
        <f>Konvention_1master-KLmaster</f>
        <v>4</v>
      </c>
      <c r="F25" s="51"/>
      <c r="G25" s="51">
        <f t="shared" ref="G25:G33" si="11">Konvention_1master-CHmaster</f>
        <v>5</v>
      </c>
      <c r="H25" s="51"/>
      <c r="I25" s="51"/>
      <c r="J25" s="51"/>
      <c r="K25" s="52"/>
      <c r="L25" s="23">
        <f>(D25+E25+F25+G25+H25+I25+J25+K25)/3</f>
        <v>4.666666666666667</v>
      </c>
      <c r="M25" s="23">
        <f t="shared" si="1"/>
        <v>9.3333333333333339</v>
      </c>
      <c r="N25" s="24">
        <f t="shared" si="2"/>
        <v>14</v>
      </c>
      <c r="O25" s="11">
        <f>D25*POWER(KLmaster,SIGN(E25))*POWER(INmaster,SIGN(F25))*POWER(CHmaster,SIGN(G25))*POWER(FFmaster,SIGN(H25))*POWER(GEmaster,SIGN(I25))*POWER(KOmaster,SIGN(J25))*POWER(KKmaster,SIGN(K25))+E25*POWER(MUmaster,SIGN(D25))*POWER(INmaster,SIGN(F25))*POWER(CHmaster,SIGN(G25))*POWER(FFmaster,SIGN(H25))*POWER(GEmaster,SIGN(I25))*POWER(KOmaster,SIGN(J25))*POWER(KKmaster,SIGN(K25))+F25*POWER(MUmaster,SIGN(D25))*POWER(KLmaster,SIGN(E25))*POWER(CHmaster,SIGN(G25))*POWER(FFmaster,SIGN(H25))*POWER(GEmaster,SIGN(I25))*POWER(KOmaster,SIGN(J25))*POWER(KKmaster,SIGN(K25))+G25*POWER(MUmaster,SIGN(D25))*POWER(KLmaster,SIGN(E25))*POWER(INmaster,SIGN(F25))*POWER(FFmaster,SIGN(H25))*POWER(GEmaster,SIGN(I25))*POWER(KOmaster,SIGN(J25))*POWER(KKmaster,SIGN(K25))+H25*POWER(MUmaster,SIGN(D25))*POWER(KLmaster,SIGN(E25))*POWER(INmaster,SIGN(F25))*POWER(CHmaster,SIGN(G25))*POWER(GEmaster,SIGN(I25))*POWER(KOmaster,SIGN(J25))*POWER(KKmaster,SIGN(K25))+I25*POWER(MUmaster,SIGN(D25))*POWER(KLmaster,SIGN(E25))*POWER(INmaster,SIGN(F25))*POWER(CHmaster,SIGN(G25))*POWER(FFmaster,SIGN(H25))*POWER(KOmaster,SIGN(J25))*POWER(KKmaster,SIGN(K25))+J25*POWER(MUmaster,SIGN(D25))*POWER(KLmaster,SIGN(E25))*POWER(INmaster,SIGN(F25))*POWER(CHmaster,SIGN(G25))*POWER(FFmaster,SIGN(H25))*POWER(GEmaster,SIGN(I25))*POWER(KKmaster,SIGN(K25))+K25*POWER(MUmaster,SIGN(D25))*POWER(KLmaster,SIGN(E25))*POWER(INmaster,SIGN(F25))*POWER(CHmaster,SIGN(G25))*POWER(FFmaster,SIGN(H25))*POWER(GEmaster,SIGN(I25))*POWER(KOmaster,SIGN(J25))</f>
        <v>2884</v>
      </c>
      <c r="P25" s="11">
        <f>D25*E25*CHmaster+D25*KLmaster*G25+MUmaster*E25*G25</f>
        <v>935</v>
      </c>
      <c r="Q25" s="52">
        <f t="shared" si="3"/>
        <v>100</v>
      </c>
      <c r="R25" s="50">
        <f>SUM(O25:Q25)</f>
        <v>3919</v>
      </c>
      <c r="S25" s="25">
        <f t="shared" si="4"/>
        <v>3.4342094071616911</v>
      </c>
      <c r="T25" s="26">
        <f t="shared" si="5"/>
        <v>2.2267585268350771</v>
      </c>
      <c r="U25" s="27">
        <f t="shared" si="6"/>
        <v>0.35723398826231184</v>
      </c>
      <c r="V25" s="25">
        <f t="shared" si="7"/>
        <v>6.0182019222590801</v>
      </c>
      <c r="W25" s="170">
        <v>0</v>
      </c>
      <c r="X25" s="3">
        <f t="shared" si="8"/>
        <v>6.0182019222590801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12.03640384451816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12.03640384451816</v>
      </c>
      <c r="AB25" s="165">
        <f t="shared" si="9"/>
        <v>0</v>
      </c>
    </row>
    <row r="26" spans="1:28" outlineLevel="1">
      <c r="A26" s="13" t="s">
        <v>25</v>
      </c>
      <c r="B26" s="9" t="s">
        <v>87</v>
      </c>
      <c r="C26" s="56" t="s">
        <v>135</v>
      </c>
      <c r="D26" s="16">
        <f>Konvention_1master-MUmaster</f>
        <v>5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5</v>
      </c>
      <c r="M26" s="23">
        <f t="shared" si="1"/>
        <v>10</v>
      </c>
      <c r="N26" s="28">
        <f t="shared" si="2"/>
        <v>15</v>
      </c>
      <c r="O26" s="11">
        <f>G26*POWER(MUmaster,SIGN(D26))*POWER(KLmaster,SIGN(E26))*POWER(INmaster,SIGN(F26))*POWER(CHmaster,SIGN(G26))*POWER(FFmaster,SIGN(H26))*POWER(GEmaster,SIGN(I26))*POWER(KOmaster,SIGN(J26))*POWER(KKmaster,SIGN(K26))+G26*POWER(MUmaster,SIGN(D26))*POWER(KLmaster,SIGN(E26))*POWER(INmaster,SIGN(F26))*POWER(CHmaster,SIGN(G26))*POWER(FFmaster,SIGN(H26))*POWER(GEmaster,SIGN(I26))*POWER(KOmaster,SIGN(J26))*POWER(KKmaster,SIGN(K26))+D26*POWER(MUmaster,SIGN(D26))*POWER(KLmaster,SIGN(E26))*POWER(INmaster,SIGN(F26))*POWER(CHmaster,SIGN(G26))*POWER(FFmaster,SIGN(H26))*POWER(GEmaster,SIGN(I26)) *POWER(KKmaster,SIGN(K26))*POWER(CHmaster,SIGN(G26))/ POWER(MUmaster,SIGN(D26))</f>
        <v>2940</v>
      </c>
      <c r="P26" s="11">
        <f>D26*G26*CHmaster+D26*CHmaster*G26+MUmaster*G26*G26</f>
        <v>1050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125</v>
      </c>
      <c r="R26" s="16">
        <f t="shared" ref="R26:R32" si="13">SUM(O26:Q26)</f>
        <v>4115</v>
      </c>
      <c r="S26" s="29">
        <f t="shared" si="4"/>
        <v>3.5722964763061968</v>
      </c>
      <c r="T26" s="22">
        <f t="shared" si="5"/>
        <v>2.5516403402187122</v>
      </c>
      <c r="U26" s="30">
        <f t="shared" si="6"/>
        <v>0.45565006075334141</v>
      </c>
      <c r="V26" s="29">
        <f t="shared" si="7"/>
        <v>6.57958687727825</v>
      </c>
      <c r="W26" s="170">
        <v>0</v>
      </c>
      <c r="X26" s="4">
        <f t="shared" si="8"/>
        <v>6.57958687727825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13.1591737545565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13.1591737545565</v>
      </c>
      <c r="AB26" s="166">
        <f t="shared" si="9"/>
        <v>0</v>
      </c>
    </row>
    <row r="27" spans="1:28" outlineLevel="1">
      <c r="A27" s="13" t="s">
        <v>26</v>
      </c>
      <c r="B27" s="9" t="s">
        <v>88</v>
      </c>
      <c r="C27" s="56" t="s">
        <v>135</v>
      </c>
      <c r="D27" s="16">
        <f>Konvention_1master-MUmaster</f>
        <v>5</v>
      </c>
      <c r="E27" s="17"/>
      <c r="F27" s="17">
        <f t="shared" ref="F27:F33" si="14">Konvention_1master-INmaster</f>
        <v>4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4.666666666666667</v>
      </c>
      <c r="M27" s="23">
        <f t="shared" si="1"/>
        <v>9.3333333333333339</v>
      </c>
      <c r="N27" s="28">
        <f t="shared" si="2"/>
        <v>14</v>
      </c>
      <c r="O27" s="11">
        <f t="shared" ref="O27:O33" si="16">D27*POWER(KLmaster,SIGN(E27))*POWER(INmaster,SIGN(F27))*POWER(CHmaster,SIGN(G27))*POWER(FFmaster,SIGN(H27))*POWER(GEmaster,SIGN(I27))*POWER(KOmaster,SIGN(J27))*POWER(KKmaster,SIGN(K27))+E27*POWER(MUmaster,SIGN(D27))*POWER(INmaster,SIGN(F27))*POWER(CHmaster,SIGN(G27))*POWER(FFmaster,SIGN(H27))*POWER(GEmaster,SIGN(I27))*POWER(KOmaster,SIGN(J27))*POWER(KKmaster,SIGN(K27))+F27*POWER(MUmaster,SIGN(D27))*POWER(KLmaster,SIGN(E27))*POWER(CHmaster,SIGN(G27))*POWER(FFmaster,SIGN(H27))*POWER(GEmaster,SIGN(I27))*POWER(KOmaster,SIGN(J27))*POWER(KKmaster,SIGN(K27))+G27*POWER(MUmaster,SIGN(D27))*POWER(KLmaster,SIGN(E27))*POWER(INmaster,SIGN(F27))*POWER(FFmaster,SIGN(H27))*POWER(GEmaster,SIGN(I27))*POWER(KOmaster,SIGN(J27))*POWER(KKmaster,SIGN(K27))+H27*POWER(MUmaster,SIGN(D27))*POWER(KLmaster,SIGN(E27))*POWER(INmaster,SIGN(F27))*POWER(CHmaster,SIGN(G27))*POWER(GEmaster,SIGN(I27))*POWER(KOmaster,SIGN(J27))*POWER(KKmaster,SIGN(K27))+I27*POWER(MUmaster,SIGN(D27))*POWER(KLmaster,SIGN(E27))*POWER(INmaster,SIGN(F27))*POWER(CHmaster,SIGN(G27))*POWER(FFmaster,SIGN(H27))*POWER(KOmaster,SIGN(J27))*POWER(KKmaster,SIGN(K27))+J27*POWER(MUmaster,SIGN(D27))*POWER(KLmaster,SIGN(E27))*POWER(INmaster,SIGN(F27))*POWER(CHmaster,SIGN(G27))*POWER(FFmaster,SIGN(H27))*POWER(GEmaster,SIGN(I27))*POWER(KKmaster,SIGN(K27))+K27*POWER(MUmaster,SIGN(D27))*POWER(KLmaster,SIGN(E27))*POWER(INmaster,SIGN(F27))*POWER(CHmaster,SIGN(G27))*POWER(FFmaster,SIGN(H27))*POWER(GEmaster,SIGN(I27))*POWER(KOmaster,SIGN(J27))</f>
        <v>2884</v>
      </c>
      <c r="P27" s="11">
        <f>D27*F27*CHmaster+D27*INmaster*G27+MUmaster*F27*G27</f>
        <v>935</v>
      </c>
      <c r="Q27" s="18">
        <f t="shared" si="3"/>
        <v>100</v>
      </c>
      <c r="R27" s="16">
        <f t="shared" si="13"/>
        <v>3919</v>
      </c>
      <c r="S27" s="29">
        <f t="shared" si="4"/>
        <v>3.4342094071616911</v>
      </c>
      <c r="T27" s="22">
        <f t="shared" si="5"/>
        <v>2.2267585268350771</v>
      </c>
      <c r="U27" s="30">
        <f t="shared" si="6"/>
        <v>0.35723398826231184</v>
      </c>
      <c r="V27" s="29">
        <f t="shared" si="7"/>
        <v>6.0182019222590801</v>
      </c>
      <c r="W27" s="170">
        <v>0</v>
      </c>
      <c r="X27" s="4">
        <f t="shared" si="8"/>
        <v>6.0182019222590801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12.03640384451816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12.03640384451816</v>
      </c>
      <c r="AB27" s="166">
        <f t="shared" si="9"/>
        <v>0</v>
      </c>
    </row>
    <row r="28" spans="1:28" outlineLevel="1">
      <c r="A28" s="13" t="s">
        <v>27</v>
      </c>
      <c r="B28" s="9" t="s">
        <v>89</v>
      </c>
      <c r="C28" s="56" t="s">
        <v>135</v>
      </c>
      <c r="D28" s="16"/>
      <c r="E28" s="17">
        <f>Konvention_1master-KLmaster</f>
        <v>4</v>
      </c>
      <c r="F28" s="17">
        <f t="shared" si="14"/>
        <v>4</v>
      </c>
      <c r="G28" s="17">
        <f t="shared" si="11"/>
        <v>5</v>
      </c>
      <c r="H28" s="17"/>
      <c r="I28" s="17"/>
      <c r="J28" s="17"/>
      <c r="K28" s="18"/>
      <c r="L28" s="23">
        <f t="shared" si="15"/>
        <v>4.333333333333333</v>
      </c>
      <c r="M28" s="23">
        <f t="shared" si="1"/>
        <v>8.6666666666666661</v>
      </c>
      <c r="N28" s="28">
        <f t="shared" si="2"/>
        <v>13</v>
      </c>
      <c r="O28" s="11">
        <f t="shared" si="16"/>
        <v>2805</v>
      </c>
      <c r="P28" s="11">
        <f>E28*F28*CHmaster+E28*INmaster*G28+KLmaster*F28*G28</f>
        <v>824</v>
      </c>
      <c r="Q28" s="18">
        <f t="shared" si="3"/>
        <v>80</v>
      </c>
      <c r="R28" s="16">
        <f t="shared" si="13"/>
        <v>3709</v>
      </c>
      <c r="S28" s="29">
        <f t="shared" si="4"/>
        <v>3.2771636559719601</v>
      </c>
      <c r="T28" s="22">
        <f t="shared" si="5"/>
        <v>1.9254066684640962</v>
      </c>
      <c r="U28" s="30">
        <f t="shared" si="6"/>
        <v>0.28039902938797517</v>
      </c>
      <c r="V28" s="29">
        <f t="shared" si="7"/>
        <v>5.4829693538240312</v>
      </c>
      <c r="W28" s="170">
        <v>0</v>
      </c>
      <c r="X28" s="4">
        <f t="shared" si="8"/>
        <v>5.4829693538240312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10.965938707648062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10.965938707648062</v>
      </c>
      <c r="AB28" s="166">
        <f t="shared" si="9"/>
        <v>0</v>
      </c>
    </row>
    <row r="29" spans="1:28" outlineLevel="1">
      <c r="A29" s="13" t="s">
        <v>28</v>
      </c>
      <c r="B29" s="9" t="s">
        <v>89</v>
      </c>
      <c r="C29" s="56" t="s">
        <v>138</v>
      </c>
      <c r="D29" s="16"/>
      <c r="E29" s="17">
        <f>Konvention_1master-KLmaster</f>
        <v>4</v>
      </c>
      <c r="F29" s="17">
        <f t="shared" si="14"/>
        <v>4</v>
      </c>
      <c r="G29" s="17">
        <f t="shared" si="11"/>
        <v>5</v>
      </c>
      <c r="H29" s="17"/>
      <c r="I29" s="17"/>
      <c r="J29" s="17"/>
      <c r="K29" s="18"/>
      <c r="L29" s="23">
        <f t="shared" si="15"/>
        <v>4.333333333333333</v>
      </c>
      <c r="M29" s="23">
        <f t="shared" si="1"/>
        <v>8.6666666666666661</v>
      </c>
      <c r="N29" s="28">
        <f t="shared" si="2"/>
        <v>13</v>
      </c>
      <c r="O29" s="11">
        <f t="shared" si="16"/>
        <v>2805</v>
      </c>
      <c r="P29" s="11">
        <f>E29*F29*CHmaster+E29*INmaster*G29+KLmaster*F29*G29</f>
        <v>824</v>
      </c>
      <c r="Q29" s="18">
        <f t="shared" si="3"/>
        <v>80</v>
      </c>
      <c r="R29" s="16">
        <f t="shared" si="13"/>
        <v>3709</v>
      </c>
      <c r="S29" s="29">
        <f t="shared" si="4"/>
        <v>3.2771636559719601</v>
      </c>
      <c r="T29" s="22">
        <f t="shared" si="5"/>
        <v>1.9254066684640962</v>
      </c>
      <c r="U29" s="30">
        <f t="shared" si="6"/>
        <v>0.28039902938797517</v>
      </c>
      <c r="V29" s="29">
        <f t="shared" si="7"/>
        <v>5.4829693538240312</v>
      </c>
      <c r="W29" s="170">
        <v>0</v>
      </c>
      <c r="X29" s="4">
        <f t="shared" si="8"/>
        <v>5.4829693538240312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16.448908061472093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16.448908061472093</v>
      </c>
      <c r="AB29" s="166">
        <f t="shared" si="9"/>
        <v>0</v>
      </c>
    </row>
    <row r="30" spans="1:28" outlineLevel="1">
      <c r="A30" s="13" t="s">
        <v>29</v>
      </c>
      <c r="B30" s="9" t="s">
        <v>89</v>
      </c>
      <c r="C30" s="56" t="s">
        <v>138</v>
      </c>
      <c r="D30" s="16"/>
      <c r="E30" s="17">
        <f>Konvention_1master-KLmaster</f>
        <v>4</v>
      </c>
      <c r="F30" s="17">
        <f t="shared" si="14"/>
        <v>4</v>
      </c>
      <c r="G30" s="17">
        <f t="shared" si="11"/>
        <v>5</v>
      </c>
      <c r="H30" s="17"/>
      <c r="I30" s="17"/>
      <c r="J30" s="17"/>
      <c r="K30" s="18"/>
      <c r="L30" s="23">
        <f t="shared" si="15"/>
        <v>4.333333333333333</v>
      </c>
      <c r="M30" s="23">
        <f t="shared" si="1"/>
        <v>8.6666666666666661</v>
      </c>
      <c r="N30" s="28">
        <f t="shared" si="2"/>
        <v>13</v>
      </c>
      <c r="O30" s="11">
        <f t="shared" si="16"/>
        <v>2805</v>
      </c>
      <c r="P30" s="11">
        <f>E30*F30*CHmaster+E30*INmaster*G30+KLmaster*F30*G30</f>
        <v>824</v>
      </c>
      <c r="Q30" s="18">
        <f t="shared" si="3"/>
        <v>80</v>
      </c>
      <c r="R30" s="16">
        <f t="shared" si="13"/>
        <v>3709</v>
      </c>
      <c r="S30" s="29">
        <f t="shared" si="4"/>
        <v>3.2771636559719601</v>
      </c>
      <c r="T30" s="22">
        <f t="shared" si="5"/>
        <v>1.9254066684640962</v>
      </c>
      <c r="U30" s="30">
        <f t="shared" si="6"/>
        <v>0.28039902938797517</v>
      </c>
      <c r="V30" s="29">
        <f t="shared" si="7"/>
        <v>5.4829693538240312</v>
      </c>
      <c r="W30" s="170">
        <v>0</v>
      </c>
      <c r="X30" s="4">
        <f t="shared" si="8"/>
        <v>5.4829693538240312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16.448908061472093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16.448908061472093</v>
      </c>
      <c r="AB30" s="166">
        <f t="shared" si="9"/>
        <v>0</v>
      </c>
    </row>
    <row r="31" spans="1:28" outlineLevel="1">
      <c r="A31" s="13" t="s">
        <v>30</v>
      </c>
      <c r="B31" s="9" t="s">
        <v>88</v>
      </c>
      <c r="C31" s="56" t="s">
        <v>138</v>
      </c>
      <c r="D31" s="16">
        <f>Konvention_1master-MUmaster</f>
        <v>5</v>
      </c>
      <c r="E31" s="17"/>
      <c r="F31" s="17">
        <f t="shared" si="14"/>
        <v>4</v>
      </c>
      <c r="G31" s="17">
        <f t="shared" si="11"/>
        <v>5</v>
      </c>
      <c r="H31" s="17"/>
      <c r="I31" s="17"/>
      <c r="J31" s="17"/>
      <c r="K31" s="18"/>
      <c r="L31" s="23">
        <f t="shared" si="15"/>
        <v>4.666666666666667</v>
      </c>
      <c r="M31" s="23">
        <f t="shared" si="1"/>
        <v>9.3333333333333339</v>
      </c>
      <c r="N31" s="28">
        <f t="shared" si="2"/>
        <v>14</v>
      </c>
      <c r="O31" s="11">
        <f t="shared" si="16"/>
        <v>2884</v>
      </c>
      <c r="P31" s="11">
        <f>D31*F31*CHmaster+D31*INmaster*G31+MUmaster*F31*G31</f>
        <v>935</v>
      </c>
      <c r="Q31" s="18">
        <f t="shared" si="3"/>
        <v>100</v>
      </c>
      <c r="R31" s="16">
        <f t="shared" si="13"/>
        <v>3919</v>
      </c>
      <c r="S31" s="29">
        <f t="shared" si="4"/>
        <v>3.4342094071616911</v>
      </c>
      <c r="T31" s="22">
        <f t="shared" si="5"/>
        <v>2.2267585268350771</v>
      </c>
      <c r="U31" s="30">
        <f t="shared" si="6"/>
        <v>0.35723398826231184</v>
      </c>
      <c r="V31" s="29">
        <f t="shared" si="7"/>
        <v>6.0182019222590801</v>
      </c>
      <c r="W31" s="170">
        <v>0</v>
      </c>
      <c r="X31" s="4">
        <f t="shared" si="8"/>
        <v>6.0182019222590801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18.054605766777239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18.054605766777239</v>
      </c>
      <c r="AB31" s="166">
        <f t="shared" si="9"/>
        <v>0</v>
      </c>
    </row>
    <row r="32" spans="1:28" outlineLevel="1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5</v>
      </c>
      <c r="H32" s="17"/>
      <c r="I32" s="17">
        <f>Konvention_1master-GEmaster</f>
        <v>5</v>
      </c>
      <c r="J32" s="17"/>
      <c r="K32" s="18"/>
      <c r="L32" s="23">
        <f t="shared" si="15"/>
        <v>4.666666666666667</v>
      </c>
      <c r="M32" s="23">
        <f t="shared" si="1"/>
        <v>9.3333333333333339</v>
      </c>
      <c r="N32" s="28">
        <f t="shared" si="2"/>
        <v>14</v>
      </c>
      <c r="O32" s="11">
        <f t="shared" si="16"/>
        <v>2884</v>
      </c>
      <c r="P32" s="11">
        <f>F32*G32*GEmaster+F32*CHmaster*I32+INmaster*G32*I32</f>
        <v>935</v>
      </c>
      <c r="Q32" s="18">
        <f t="shared" si="3"/>
        <v>100</v>
      </c>
      <c r="R32" s="16">
        <f t="shared" si="13"/>
        <v>3919</v>
      </c>
      <c r="S32" s="29">
        <f t="shared" si="4"/>
        <v>3.4342094071616911</v>
      </c>
      <c r="T32" s="22">
        <f t="shared" si="5"/>
        <v>2.2267585268350771</v>
      </c>
      <c r="U32" s="30">
        <f t="shared" si="6"/>
        <v>0.35723398826231184</v>
      </c>
      <c r="V32" s="29">
        <f t="shared" si="7"/>
        <v>6.0182019222590801</v>
      </c>
      <c r="W32" s="170">
        <v>0</v>
      </c>
      <c r="X32" s="4">
        <f t="shared" si="8"/>
        <v>6.0182019222590801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12.03640384451816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12.03640384451816</v>
      </c>
      <c r="AB32" s="166">
        <f t="shared" si="9"/>
        <v>0</v>
      </c>
    </row>
    <row r="33" spans="1:28" ht="15.75" outlineLevel="1" thickBot="1">
      <c r="A33" s="13" t="s">
        <v>38</v>
      </c>
      <c r="B33" s="10" t="s">
        <v>88</v>
      </c>
      <c r="C33" s="49" t="s">
        <v>137</v>
      </c>
      <c r="D33" s="20">
        <f>Konvention_1master-MUmaster</f>
        <v>5</v>
      </c>
      <c r="E33" s="15"/>
      <c r="F33" s="15">
        <f t="shared" si="14"/>
        <v>4</v>
      </c>
      <c r="G33" s="15">
        <f t="shared" si="11"/>
        <v>5</v>
      </c>
      <c r="H33" s="15"/>
      <c r="I33" s="15"/>
      <c r="J33" s="15"/>
      <c r="K33" s="19"/>
      <c r="L33" s="33">
        <f t="shared" si="15"/>
        <v>4.666666666666667</v>
      </c>
      <c r="M33" s="21">
        <f t="shared" si="1"/>
        <v>9.3333333333333339</v>
      </c>
      <c r="N33" s="32">
        <f t="shared" si="2"/>
        <v>14</v>
      </c>
      <c r="O33" s="15">
        <f t="shared" si="16"/>
        <v>2884</v>
      </c>
      <c r="P33" s="15">
        <f>D33*F33*CHmaster+D33*INmaster*G33+MUmaster*F33*G33</f>
        <v>935</v>
      </c>
      <c r="Q33" s="19">
        <f t="shared" si="3"/>
        <v>100</v>
      </c>
      <c r="R33" s="20">
        <f>SUM(O33:Q33)</f>
        <v>3919</v>
      </c>
      <c r="S33" s="33">
        <f t="shared" si="4"/>
        <v>3.4342094071616911</v>
      </c>
      <c r="T33" s="21">
        <f t="shared" si="5"/>
        <v>2.2267585268350771</v>
      </c>
      <c r="U33" s="34">
        <f t="shared" si="6"/>
        <v>0.35723398826231184</v>
      </c>
      <c r="V33" s="33">
        <f t="shared" si="7"/>
        <v>6.0182019222590801</v>
      </c>
      <c r="W33" s="170">
        <v>0</v>
      </c>
      <c r="X33" s="5">
        <f t="shared" si="8"/>
        <v>6.0182019222590801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24.072807689036321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24.072807689036321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 outlineLevel="1">
      <c r="A35" s="13" t="s">
        <v>32</v>
      </c>
      <c r="B35" s="8" t="s">
        <v>9</v>
      </c>
      <c r="C35" s="54" t="s">
        <v>138</v>
      </c>
      <c r="D35" s="50">
        <f>Konvention_1master-MUmaster</f>
        <v>5</v>
      </c>
      <c r="E35" s="51"/>
      <c r="F35" s="51">
        <f>Konvention_1master-INmaster</f>
        <v>4</v>
      </c>
      <c r="G35" s="51"/>
      <c r="H35" s="51"/>
      <c r="I35" s="51">
        <f>Konvention_1master-GEmaster</f>
        <v>5</v>
      </c>
      <c r="J35" s="51"/>
      <c r="K35" s="52"/>
      <c r="L35" s="23">
        <f>(D35+E35+F35+G35+H35+I35+J35+K35)/3</f>
        <v>4.666666666666667</v>
      </c>
      <c r="M35" s="23">
        <f t="shared" si="1"/>
        <v>9.3333333333333339</v>
      </c>
      <c r="N35" s="24">
        <f t="shared" si="2"/>
        <v>14</v>
      </c>
      <c r="O35" s="11">
        <f>D35*POWER(KLmaster,SIGN(E35))*POWER(INmaster,SIGN(F35))*POWER(CHmaster,SIGN(G35))*POWER(FFmaster,SIGN(H35))*POWER(GEmaster,SIGN(I35))*POWER(KOmaster,SIGN(J35))*POWER(KKmaster,SIGN(K35))+E35*POWER(MUmaster,SIGN(D35))*POWER(INmaster,SIGN(F35))*POWER(CHmaster,SIGN(G35))*POWER(FFmaster,SIGN(H35))*POWER(GEmaster,SIGN(I35))*POWER(KOmaster,SIGN(J35))*POWER(KKmaster,SIGN(K35))+F35*POWER(MUmaster,SIGN(D35))*POWER(KLmaster,SIGN(E35))*POWER(CHmaster,SIGN(G35))*POWER(FFmaster,SIGN(H35))*POWER(GEmaster,SIGN(I35))*POWER(KOmaster,SIGN(J35))*POWER(KKmaster,SIGN(K35))+G35*POWER(MUmaster,SIGN(D35))*POWER(KLmaster,SIGN(E35))*POWER(INmaster,SIGN(F35))*POWER(FFmaster,SIGN(H35))*POWER(GEmaster,SIGN(I35))*POWER(KOmaster,SIGN(J35))*POWER(KKmaster,SIGN(K35))+H35*POWER(MUmaster,SIGN(D35))*POWER(KLmaster,SIGN(E35))*POWER(INmaster,SIGN(F35))*POWER(CHmaster,SIGN(G35))*POWER(GEmaster,SIGN(I35))*POWER(KOmaster,SIGN(J35))*POWER(KKmaster,SIGN(K35))+I35*POWER(MUmaster,SIGN(D35))*POWER(KLmaster,SIGN(E35))*POWER(INmaster,SIGN(F35))*POWER(CHmaster,SIGN(G35))*POWER(FFmaster,SIGN(H35))*POWER(KOmaster,SIGN(J35))*POWER(KKmaster,SIGN(K35))+J35*POWER(MUmaster,SIGN(D35))*POWER(KLmaster,SIGN(E35))*POWER(INmaster,SIGN(F35))*POWER(CHmaster,SIGN(G35))*POWER(FFmaster,SIGN(H35))*POWER(GEmaster,SIGN(I35))*POWER(KKmaster,SIGN(K35))+K35*POWER(MUmaster,SIGN(D35))*POWER(KLmaster,SIGN(E35))*POWER(INmaster,SIGN(F35))*POWER(CHmaster,SIGN(G35))*POWER(FFmaster,SIGN(H35))*POWER(GEmaster,SIGN(I35))*POWER(KOmaster,SIGN(J35))</f>
        <v>2884</v>
      </c>
      <c r="P35" s="11">
        <f>D35*F35*GEmaster+D35*INmaster*I35+MUmaster*F35*I35</f>
        <v>935</v>
      </c>
      <c r="Q35" s="52">
        <f t="shared" si="3"/>
        <v>100</v>
      </c>
      <c r="R35" s="50">
        <f t="shared" ref="R35:R41" si="17">SUM(O35:Q35)</f>
        <v>3919</v>
      </c>
      <c r="S35" s="25">
        <f t="shared" si="4"/>
        <v>3.4342094071616911</v>
      </c>
      <c r="T35" s="26">
        <f t="shared" si="5"/>
        <v>2.2267585268350771</v>
      </c>
      <c r="U35" s="27">
        <f t="shared" si="6"/>
        <v>0.35723398826231184</v>
      </c>
      <c r="V35" s="25">
        <f t="shared" si="7"/>
        <v>6.0182019222590801</v>
      </c>
      <c r="W35" s="170">
        <v>0</v>
      </c>
      <c r="X35" s="3">
        <f t="shared" si="8"/>
        <v>6.0182019222590801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18.054605766777239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18.054605766777239</v>
      </c>
      <c r="AB35" s="165">
        <f t="shared" si="9"/>
        <v>0</v>
      </c>
    </row>
    <row r="36" spans="1:28" outlineLevel="1">
      <c r="A36" s="13" t="s">
        <v>33</v>
      </c>
      <c r="B36" s="9" t="s">
        <v>91</v>
      </c>
      <c r="C36" s="56" t="s">
        <v>136</v>
      </c>
      <c r="D36" s="16"/>
      <c r="E36" s="17">
        <f>Konvention_1master-KLmaster</f>
        <v>4</v>
      </c>
      <c r="F36" s="17"/>
      <c r="G36" s="17"/>
      <c r="H36" s="17">
        <f>Konvention_1master-FFmaster</f>
        <v>5</v>
      </c>
      <c r="I36" s="17"/>
      <c r="J36" s="17"/>
      <c r="K36" s="18">
        <f>Konvention_1master-KKmaster</f>
        <v>10</v>
      </c>
      <c r="L36" s="23">
        <f>(D36+E36+F36+G36+H36+I36+J36+K36)/3</f>
        <v>6.333333333333333</v>
      </c>
      <c r="M36" s="23">
        <f t="shared" si="1"/>
        <v>12.666666666666666</v>
      </c>
      <c r="N36" s="28">
        <f t="shared" si="2"/>
        <v>19</v>
      </c>
      <c r="O36" s="11">
        <f>D36*POWER(KLmaster,SIGN(E36))*POWER(INmaster,SIGN(F36))*POWER(CHmaster,SIGN(G36))*POWER(FFmaster,SIGN(H36))*POWER(GEmaster,SIGN(I36))*POWER(KOmaster,SIGN(J36))*POWER(KKmaster,SIGN(K36))+E36*POWER(MUmaster,SIGN(D36))*POWER(INmaster,SIGN(F36))*POWER(CHmaster,SIGN(G36))*POWER(FFmaster,SIGN(H36))*POWER(GEmaster,SIGN(I36))*POWER(KOmaster,SIGN(J36))*POWER(KKmaster,SIGN(K36))+F36*POWER(MUmaster,SIGN(D36))*POWER(KLmaster,SIGN(E36))*POWER(CHmaster,SIGN(G36))*POWER(FFmaster,SIGN(H36))*POWER(GEmaster,SIGN(I36))*POWER(KOmaster,SIGN(J36))*POWER(KKmaster,SIGN(K36))+G36*POWER(MUmaster,SIGN(D36))*POWER(KLmaster,SIGN(E36))*POWER(INmaster,SIGN(F36))*POWER(FFmaster,SIGN(H36))*POWER(GEmaster,SIGN(I36))*POWER(KOmaster,SIGN(J36))*POWER(KKmaster,SIGN(K36))+H36*POWER(MUmaster,SIGN(D36))*POWER(KLmaster,SIGN(E36))*POWER(INmaster,SIGN(F36))*POWER(CHmaster,SIGN(G36))*POWER(GEmaster,SIGN(I36))*POWER(KOmaster,SIGN(J36))*POWER(KKmaster,SIGN(K36))+I36*POWER(MUmaster,SIGN(D36))*POWER(KLmaster,SIGN(E36))*POWER(INmaster,SIGN(F36))*POWER(CHmaster,SIGN(G36))*POWER(FFmaster,SIGN(H36))*POWER(KOmaster,SIGN(J36))*POWER(KKmaster,SIGN(K36))+J36*POWER(MUmaster,SIGN(D36))*POWER(KLmaster,SIGN(E36))*POWER(INmaster,SIGN(F36))*POWER(CHmaster,SIGN(G36))*POWER(FFmaster,SIGN(H36))*POWER(GEmaster,SIGN(I36))*POWER(KKmaster,SIGN(K36))+K36*POWER(MUmaster,SIGN(D36))*POWER(KLmaster,SIGN(E36))*POWER(INmaster,SIGN(F36))*POWER(CHmaster,SIGN(G36))*POWER(FFmaster,SIGN(H36))*POWER(GEmaster,SIGN(I36))*POWER(KOmaster,SIGN(J36))</f>
        <v>3279</v>
      </c>
      <c r="P36" s="11">
        <f>E36*H36*KKmaster+E36*FFmaster*K36+KLmaster*H36*K36</f>
        <v>1490</v>
      </c>
      <c r="Q36" s="18">
        <f t="shared" si="3"/>
        <v>200</v>
      </c>
      <c r="R36" s="16">
        <f t="shared" si="17"/>
        <v>4969</v>
      </c>
      <c r="S36" s="29">
        <f t="shared" si="4"/>
        <v>4.1793117327430069</v>
      </c>
      <c r="T36" s="22">
        <f t="shared" si="5"/>
        <v>3.7982156034077947</v>
      </c>
      <c r="U36" s="30">
        <f t="shared" si="6"/>
        <v>0.76474139665928753</v>
      </c>
      <c r="V36" s="29">
        <f t="shared" si="7"/>
        <v>8.7422687328100892</v>
      </c>
      <c r="W36" s="170">
        <v>0</v>
      </c>
      <c r="X36" s="4">
        <f t="shared" si="8"/>
        <v>8.7422687328100892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8.7422687328100892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8.7422687328100892</v>
      </c>
      <c r="AB36" s="166">
        <f t="shared" si="9"/>
        <v>0</v>
      </c>
    </row>
    <row r="37" spans="1:28" outlineLevel="1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Konvention_1master-FFmaster</f>
        <v>5</v>
      </c>
      <c r="I37" s="17">
        <f>Konvention_1master-GEmaster</f>
        <v>5</v>
      </c>
      <c r="J37" s="17">
        <f>Konvention_1master-KOmaster</f>
        <v>5</v>
      </c>
      <c r="K37" s="18"/>
      <c r="L37" s="23">
        <f>(D37+E37+F37+G37+H37+I37+J37+K37)/3</f>
        <v>5</v>
      </c>
      <c r="M37" s="23">
        <f t="shared" si="1"/>
        <v>10</v>
      </c>
      <c r="N37" s="28">
        <f t="shared" si="2"/>
        <v>15</v>
      </c>
      <c r="O37" s="11">
        <f>D37*POWER(KLmaster,SIGN(E37))*POWER(INmaster,SIGN(F37))*POWER(CHmaster,SIGN(G37))*POWER(FFmaster,SIGN(H37))*POWER(GEmaster,SIGN(I37))*POWER(KOmaster,SIGN(J37))*POWER(KKmaster,SIGN(K37))+E37*POWER(MUmaster,SIGN(D37))*POWER(INmaster,SIGN(F37))*POWER(CHmaster,SIGN(G37))*POWER(FFmaster,SIGN(H37))*POWER(GEmaster,SIGN(I37))*POWER(KOmaster,SIGN(J37))*POWER(KKmaster,SIGN(K37))+F37*POWER(MUmaster,SIGN(D37))*POWER(KLmaster,SIGN(E37))*POWER(CHmaster,SIGN(G37))*POWER(FFmaster,SIGN(H37))*POWER(GEmaster,SIGN(I37))*POWER(KOmaster,SIGN(J37))*POWER(KKmaster,SIGN(K37))+G37*POWER(MUmaster,SIGN(D37))*POWER(KLmaster,SIGN(E37))*POWER(INmaster,SIGN(F37))*POWER(FFmaster,SIGN(H37))*POWER(GEmaster,SIGN(I37))*POWER(KOmaster,SIGN(J37))*POWER(KKmaster,SIGN(K37))+H37*POWER(MUmaster,SIGN(D37))*POWER(KLmaster,SIGN(E37))*POWER(INmaster,SIGN(F37))*POWER(CHmaster,SIGN(G37))*POWER(GEmaster,SIGN(I37))*POWER(KOmaster,SIGN(J37))*POWER(KKmaster,SIGN(K37))+I37*POWER(MUmaster,SIGN(D37))*POWER(KLmaster,SIGN(E37))*POWER(INmaster,SIGN(F37))*POWER(CHmaster,SIGN(G37))*POWER(FFmaster,SIGN(H37))*POWER(KOmaster,SIGN(J37))*POWER(KKmaster,SIGN(K37))+J37*POWER(MUmaster,SIGN(D37))*POWER(KLmaster,SIGN(E37))*POWER(INmaster,SIGN(F37))*POWER(CHmaster,SIGN(G37))*POWER(FFmaster,SIGN(H37))*POWER(GEmaster,SIGN(I37))*POWER(KKmaster,SIGN(K37))+K37*POWER(MUmaster,SIGN(D37))*POWER(KLmaster,SIGN(E37))*POWER(INmaster,SIGN(F37))*POWER(CHmaster,SIGN(G37))*POWER(FFmaster,SIGN(H37))*POWER(GEmaster,SIGN(I37))*POWER(KOmaster,SIGN(J37))</f>
        <v>2940</v>
      </c>
      <c r="P37" s="11">
        <f>H37*I37*KOmaster+H37*GEmaster*J37+FFmaster*I37*J37</f>
        <v>1050</v>
      </c>
      <c r="Q37" s="18">
        <f t="shared" si="3"/>
        <v>125</v>
      </c>
      <c r="R37" s="16">
        <f t="shared" si="17"/>
        <v>4115</v>
      </c>
      <c r="S37" s="29">
        <f t="shared" si="4"/>
        <v>3.5722964763061968</v>
      </c>
      <c r="T37" s="22">
        <f t="shared" si="5"/>
        <v>2.5516403402187122</v>
      </c>
      <c r="U37" s="30">
        <f t="shared" si="6"/>
        <v>0.45565006075334141</v>
      </c>
      <c r="V37" s="29">
        <f t="shared" si="7"/>
        <v>6.57958687727825</v>
      </c>
      <c r="W37" s="170">
        <v>0</v>
      </c>
      <c r="X37" s="4">
        <f t="shared" si="8"/>
        <v>6.57958687727825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6.57958687727825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6.57958687727825</v>
      </c>
      <c r="AB37" s="166">
        <f t="shared" si="9"/>
        <v>0</v>
      </c>
    </row>
    <row r="38" spans="1:28" outlineLevel="1">
      <c r="A38" s="13" t="s">
        <v>35</v>
      </c>
      <c r="B38" s="9" t="s">
        <v>82</v>
      </c>
      <c r="C38" s="56" t="s">
        <v>135</v>
      </c>
      <c r="D38" s="16"/>
      <c r="E38" s="17">
        <f>Konvention_1master-KLmaster</f>
        <v>4</v>
      </c>
      <c r="F38" s="17">
        <f>Konvention_1master-INmaster</f>
        <v>4</v>
      </c>
      <c r="G38" s="17"/>
      <c r="H38" s="17"/>
      <c r="I38" s="17"/>
      <c r="J38" s="17"/>
      <c r="K38" s="18"/>
      <c r="L38" s="23">
        <f>(E38+F38+F38)/3</f>
        <v>4</v>
      </c>
      <c r="M38" s="23">
        <f t="shared" si="1"/>
        <v>8</v>
      </c>
      <c r="N38" s="28">
        <f t="shared" si="2"/>
        <v>12</v>
      </c>
      <c r="O38" s="11">
        <f>F38*POWER(MUmaster,SIGN(D38))*POWER(KLmaster,SIGN(E38))*POWER(INmaster,SIGN(F38))*POWER(CHmaster,SIGN(G38))*POWER(FFmaster,SIGN(H38))*POWER(GEmaster,SIGN(I38))*POWER(KOmaster,SIGN(J38))*POWER(KKmaster,SIGN(K38))+F38*POWER(MUmaster,SIGN(D38))*POWER(KLmaster,SIGN(E38))*POWER(INmaster,SIGN(F38))*POWER(CHmaster,SIGN(G38))*POWER(FFmaster,SIGN(H38))*POWER(GEmaster,SIGN(I38))*POWER(KOmaster,SIGN(J38))*POWER(KKmaster,SIGN(K38))+E38*POWER(MUmaster,SIGN(D38))*POWER(KLmaster,SIGN(E38))*POWER(INmaster,SIGN(F38))*POWER(CHmaster,SIGN(G38))*POWER(FFmaster,SIGN(H38))*POWER(GEmaster,SIGN(I38)) *POWER(KKmaster,SIGN(K38))*POWER(INmaster,SIGN(F38)) / POWER(KLmaster,SIGN(E38))</f>
        <v>2700</v>
      </c>
      <c r="P38" s="11">
        <f>E38*F38*INmaster+E38*INmaster*F38+KLmaster*F38*F38</f>
        <v>720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64</v>
      </c>
      <c r="R38" s="16">
        <f t="shared" si="17"/>
        <v>3484</v>
      </c>
      <c r="S38" s="29">
        <f t="shared" si="4"/>
        <v>3.0998851894374284</v>
      </c>
      <c r="T38" s="22">
        <f t="shared" si="5"/>
        <v>1.6532721010332951</v>
      </c>
      <c r="U38" s="30">
        <f t="shared" si="6"/>
        <v>0.22043628013777267</v>
      </c>
      <c r="V38" s="29">
        <f t="shared" si="7"/>
        <v>4.9735935706084966</v>
      </c>
      <c r="W38" s="170">
        <v>0</v>
      </c>
      <c r="X38" s="4">
        <f t="shared" si="8"/>
        <v>4.9735935706084966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9.9471871412169932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9.9471871412169932</v>
      </c>
      <c r="AB38" s="166">
        <f t="shared" si="9"/>
        <v>0</v>
      </c>
    </row>
    <row r="39" spans="1:28" outlineLevel="1">
      <c r="A39" s="13" t="s">
        <v>68</v>
      </c>
      <c r="B39" s="9" t="s">
        <v>93</v>
      </c>
      <c r="C39" s="56" t="s">
        <v>138</v>
      </c>
      <c r="D39" s="16"/>
      <c r="E39" s="17">
        <f>Konvention_1master-KLmaster</f>
        <v>4</v>
      </c>
      <c r="F39" s="17"/>
      <c r="G39" s="17"/>
      <c r="H39" s="17">
        <f>Konvention_1master-FFmaster</f>
        <v>5</v>
      </c>
      <c r="I39" s="17"/>
      <c r="J39" s="17">
        <f>Konvention_1master-KOmaster</f>
        <v>5</v>
      </c>
      <c r="K39" s="18"/>
      <c r="L39" s="23">
        <f>(D39+E39+F39+G39+H39+I39+J39+K39)/3</f>
        <v>4.666666666666667</v>
      </c>
      <c r="M39" s="23">
        <f t="shared" si="1"/>
        <v>9.3333333333333339</v>
      </c>
      <c r="N39" s="28">
        <f t="shared" si="2"/>
        <v>14</v>
      </c>
      <c r="O39" s="11">
        <f>D39*POWER(KLmaster,SIGN(E39))*POWER(INmaster,SIGN(F39))*POWER(CHmaster,SIGN(G39))*POWER(FFmaster,SIGN(H39))*POWER(GEmaster,SIGN(I39))*POWER(KOmaster,SIGN(J39))*POWER(KKmaster,SIGN(K39))+E39*POWER(MUmaster,SIGN(D39))*POWER(INmaster,SIGN(F39))*POWER(CHmaster,SIGN(G39))*POWER(FFmaster,SIGN(H39))*POWER(GEmaster,SIGN(I39))*POWER(KOmaster,SIGN(J39))*POWER(KKmaster,SIGN(K39))+F39*POWER(MUmaster,SIGN(D39))*POWER(KLmaster,SIGN(E39))*POWER(CHmaster,SIGN(G39))*POWER(FFmaster,SIGN(H39))*POWER(GEmaster,SIGN(I39))*POWER(KOmaster,SIGN(J39))*POWER(KKmaster,SIGN(K39))+G39*POWER(MUmaster,SIGN(D39))*POWER(KLmaster,SIGN(E39))*POWER(INmaster,SIGN(F39))*POWER(FFmaster,SIGN(H39))*POWER(GEmaster,SIGN(I39))*POWER(KOmaster,SIGN(J39))*POWER(KKmaster,SIGN(K39))+H39*POWER(MUmaster,SIGN(D39))*POWER(KLmaster,SIGN(E39))*POWER(INmaster,SIGN(F39))*POWER(CHmaster,SIGN(G39))*POWER(GEmaster,SIGN(I39))*POWER(KOmaster,SIGN(J39))*POWER(KKmaster,SIGN(K39))+I39*POWER(MUmaster,SIGN(D39))*POWER(KLmaster,SIGN(E39))*POWER(INmaster,SIGN(F39))*POWER(CHmaster,SIGN(G39))*POWER(FFmaster,SIGN(H39))*POWER(KOmaster,SIGN(J39))*POWER(KKmaster,SIGN(K39))+J39*POWER(MUmaster,SIGN(D39))*POWER(KLmaster,SIGN(E39))*POWER(INmaster,SIGN(F39))*POWER(CHmaster,SIGN(G39))*POWER(FFmaster,SIGN(H39))*POWER(GEmaster,SIGN(I39))*POWER(KKmaster,SIGN(K39))+K39*POWER(MUmaster,SIGN(D39))*POWER(KLmaster,SIGN(E39))*POWER(INmaster,SIGN(F39))*POWER(CHmaster,SIGN(G39))*POWER(FFmaster,SIGN(H39))*POWER(GEmaster,SIGN(I39))*POWER(KOmaster,SIGN(J39))</f>
        <v>2884</v>
      </c>
      <c r="P39" s="11">
        <f>E39*H39*KOmaster+E39*FFmaster*J39+KLmaster*H39*J39</f>
        <v>935</v>
      </c>
      <c r="Q39" s="18">
        <f>IFERROR(D39^SIGN(D39),1)*IFERROR(E39^SIGN(E39),1)*IFERROR(F39^SIGN(F39),1)*IFERROR(G39^SIGN(G39),1)*IFERROR(H39^SIGN(H39),1)*IFERROR(I39^SIGN(I39),1)*IFERROR(J39^SIGN(J39),1)*IFERROR(K39^SIGN(K39),1)</f>
        <v>100</v>
      </c>
      <c r="R39" s="16">
        <f t="shared" si="17"/>
        <v>3919</v>
      </c>
      <c r="S39" s="29">
        <f t="shared" si="4"/>
        <v>3.4342094071616911</v>
      </c>
      <c r="T39" s="22">
        <f t="shared" si="5"/>
        <v>2.2267585268350771</v>
      </c>
      <c r="U39" s="30">
        <f t="shared" si="6"/>
        <v>0.35723398826231184</v>
      </c>
      <c r="V39" s="29">
        <f t="shared" si="7"/>
        <v>6.0182019222590801</v>
      </c>
      <c r="W39" s="170">
        <v>0</v>
      </c>
      <c r="X39" s="4">
        <f t="shared" si="8"/>
        <v>6.0182019222590801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18.054605766777239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18.054605766777239</v>
      </c>
      <c r="AB39" s="166">
        <f t="shared" si="9"/>
        <v>0</v>
      </c>
    </row>
    <row r="40" spans="1:28" outlineLevel="1">
      <c r="A40" s="13" t="s">
        <v>36</v>
      </c>
      <c r="B40" s="9" t="s">
        <v>94</v>
      </c>
      <c r="C40" s="56" t="s">
        <v>138</v>
      </c>
      <c r="D40" s="16">
        <f>Konvention_1master-MUmaster</f>
        <v>5</v>
      </c>
      <c r="E40" s="17"/>
      <c r="F40" s="17"/>
      <c r="G40" s="17">
        <f>Konvention_1master-CHmaster</f>
        <v>5</v>
      </c>
      <c r="H40" s="17"/>
      <c r="I40" s="17"/>
      <c r="J40" s="17"/>
      <c r="K40" s="18"/>
      <c r="L40" s="23">
        <f>(D40+D40+G40)/3</f>
        <v>5</v>
      </c>
      <c r="M40" s="23">
        <f t="shared" si="1"/>
        <v>10</v>
      </c>
      <c r="N40" s="28">
        <f t="shared" si="2"/>
        <v>15</v>
      </c>
      <c r="O40" s="11">
        <f>D40*POWER(MUmaster,SIGN(D40))*POWER(KLmaster,SIGN(E40))*POWER(INmaster,SIGN(F40))*POWER(CHmaster,SIGN(G40))*POWER(FFmaster,SIGN(H40))*POWER(GEmaster,SIGN(I40))*POWER(KOmaster,SIGN(J40))*POWER(KKmaster,SIGN(K40))+D40*POWER(MUmaster,SIGN(D40))*POWER(KLmaster,SIGN(E40))*POWER(INmaster,SIGN(F40))*POWER(CHmaster,SIGN(G40))*POWER(FFmaster,SIGN(H40))*POWER(GEmaster,SIGN(I40))*POWER(KOmaster,SIGN(J40))*POWER(KKmaster,SIGN(K40))+G40*POWER(MUmaster,SIGN(D40))*POWER(KLmaster,SIGN(E40))*POWER(INmaster,SIGN(F40))*POWER(CHmaster,SIGN(G40))*POWER(FFmaster,SIGN(H40))*POWER(GEmaster,SIGN(I40))*POWER(KKmaster,SIGN(K40))*POWER(MUmaster,SIGN(D40))/POWER(CHmaster,SIGN(G40))</f>
        <v>2940</v>
      </c>
      <c r="P40" s="11">
        <f>D40*D40*CHmaster+D40*MUmaster*G40+MUmaster*D40*G40</f>
        <v>1050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125</v>
      </c>
      <c r="R40" s="16">
        <f t="shared" si="17"/>
        <v>4115</v>
      </c>
      <c r="S40" s="29">
        <f t="shared" si="4"/>
        <v>3.5722964763061968</v>
      </c>
      <c r="T40" s="22">
        <f t="shared" si="5"/>
        <v>2.5516403402187122</v>
      </c>
      <c r="U40" s="30">
        <f t="shared" si="6"/>
        <v>0.45565006075334141</v>
      </c>
      <c r="V40" s="29">
        <f t="shared" si="7"/>
        <v>6.57958687727825</v>
      </c>
      <c r="W40" s="170">
        <v>0</v>
      </c>
      <c r="X40" s="4">
        <f t="shared" si="8"/>
        <v>6.57958687727825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19.738760631834751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19.738760631834751</v>
      </c>
      <c r="AB40" s="166">
        <f t="shared" si="9"/>
        <v>0</v>
      </c>
    </row>
    <row r="41" spans="1:28" ht="15.75" outlineLevel="1" thickBot="1">
      <c r="A41" s="36" t="s">
        <v>37</v>
      </c>
      <c r="B41" s="10" t="s">
        <v>95</v>
      </c>
      <c r="C41" s="49" t="s">
        <v>138</v>
      </c>
      <c r="D41" s="20">
        <f>Konvention_1master-MUmaster</f>
        <v>5</v>
      </c>
      <c r="E41" s="15"/>
      <c r="F41" s="15"/>
      <c r="G41" s="15"/>
      <c r="H41" s="15"/>
      <c r="I41" s="15">
        <f>Konvention_1master-GEmaster</f>
        <v>5</v>
      </c>
      <c r="J41" s="15">
        <f>Konvention_1master-KOmaster</f>
        <v>5</v>
      </c>
      <c r="K41" s="19"/>
      <c r="L41" s="33">
        <f>(D41+E41+F41+G41+H41+I41+J41+K41)/3</f>
        <v>5</v>
      </c>
      <c r="M41" s="21">
        <f t="shared" si="1"/>
        <v>10</v>
      </c>
      <c r="N41" s="32">
        <f t="shared" si="2"/>
        <v>15</v>
      </c>
      <c r="O41" s="15">
        <f>D41*POWER(KLmaster,SIGN(E41))*POWER(INmaster,SIGN(F41))*POWER(CHmaster,SIGN(G41))*POWER(FFmaster,SIGN(H41))*POWER(GEmaster,SIGN(I41))*POWER(KOmaster,SIGN(J41))*POWER(KKmaster,SIGN(K41))+E41*POWER(MUmaster,SIGN(D41))*POWER(INmaster,SIGN(F41))*POWER(CHmaster,SIGN(G41))*POWER(FFmaster,SIGN(H41))*POWER(GEmaster,SIGN(I41))*POWER(KOmaster,SIGN(J41))*POWER(KKmaster,SIGN(K41))+F41*POWER(MUmaster,SIGN(D41))*POWER(KLmaster,SIGN(E41))*POWER(CHmaster,SIGN(G41))*POWER(FFmaster,SIGN(H41))*POWER(GEmaster,SIGN(I41))*POWER(KOmaster,SIGN(J41))*POWER(KKmaster,SIGN(K41))+G41*POWER(MUmaster,SIGN(D41))*POWER(KLmaster,SIGN(E41))*POWER(INmaster,SIGN(F41))*POWER(FFmaster,SIGN(H41))*POWER(GEmaster,SIGN(I41))*POWER(KOmaster,SIGN(J41))*POWER(KKmaster,SIGN(K41))+H41*POWER(MUmaster,SIGN(D41))*POWER(KLmaster,SIGN(E41))*POWER(INmaster,SIGN(F41))*POWER(CHmaster,SIGN(G41))*POWER(GEmaster,SIGN(I41))*POWER(KOmaster,SIGN(J41))*POWER(KKmaster,SIGN(K41))+I41*POWER(MUmaster,SIGN(D41))*POWER(KLmaster,SIGN(E41))*POWER(INmaster,SIGN(F41))*POWER(CHmaster,SIGN(G41))*POWER(FFmaster,SIGN(H41))*POWER(KOmaster,SIGN(J41))*POWER(KKmaster,SIGN(K41))+J41*POWER(MUmaster,SIGN(D41))*POWER(KLmaster,SIGN(E41))*POWER(INmaster,SIGN(F41))*POWER(CHmaster,SIGN(G41))*POWER(FFmaster,SIGN(H41))*POWER(GEmaster,SIGN(I41))*POWER(KKmaster,SIGN(K41))+K41*POWER(MUmaster,SIGN(D41))*POWER(KLmaster,SIGN(E41))*POWER(INmaster,SIGN(F41))*POWER(CHmaster,SIGN(G41))*POWER(FFmaster,SIGN(H41))*POWER(GEmaster,SIGN(I41))*POWER(KOmaster,SIGN(J41))</f>
        <v>2940</v>
      </c>
      <c r="P41" s="15">
        <f>D41*I41*KOmaster+D41*GEmaster*J41+MUmaster*I41*J41</f>
        <v>1050</v>
      </c>
      <c r="Q41" s="19">
        <f t="shared" si="3"/>
        <v>125</v>
      </c>
      <c r="R41" s="20">
        <f t="shared" si="17"/>
        <v>4115</v>
      </c>
      <c r="S41" s="33">
        <f t="shared" si="4"/>
        <v>3.5722964763061968</v>
      </c>
      <c r="T41" s="21">
        <f t="shared" si="5"/>
        <v>2.5516403402187122</v>
      </c>
      <c r="U41" s="34">
        <f t="shared" si="6"/>
        <v>0.45565006075334141</v>
      </c>
      <c r="V41" s="33">
        <f t="shared" si="7"/>
        <v>6.57958687727825</v>
      </c>
      <c r="W41" s="170">
        <v>0</v>
      </c>
      <c r="X41" s="5">
        <f t="shared" si="8"/>
        <v>6.57958687727825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19.738760631834751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19.738760631834751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 outlineLevel="1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Konvention_1master-KLmaster</f>
        <v>4</v>
      </c>
      <c r="F43" s="51">
        <f t="shared" ref="F43:F48" si="20">Konvention_1master-INmaster</f>
        <v>4</v>
      </c>
      <c r="G43" s="51"/>
      <c r="H43" s="51"/>
      <c r="I43" s="51"/>
      <c r="J43" s="51"/>
      <c r="K43" s="52"/>
      <c r="L43" s="23">
        <f>(E43+E43+F43)/3</f>
        <v>4</v>
      </c>
      <c r="M43" s="23">
        <f t="shared" si="1"/>
        <v>8</v>
      </c>
      <c r="N43" s="24">
        <f t="shared" si="2"/>
        <v>12</v>
      </c>
      <c r="O43" s="11">
        <f>E43*POWER(MUmaster,SIGN(D43))*POWER(KLmaster,SIGN(E43))*POWER(INmaster,SIGN(F43))*POWER(CHmaster,SIGN(G43))*POWER(FFmaster,SIGN(H43))*POWER(GEmaster,SIGN(I43))*POWER(KOmaster,SIGN(J43))*POWER(KKmaster,SIGN(K43))+E43*POWER(MUmaster,SIGN(D43))*POWER(KLmaster,SIGN(E43))*POWER(INmaster,SIGN(F43))*POWER(CHmaster,SIGN(G43))*POWER(FFmaster,SIGN(H43))*POWER(GEmaster,SIGN(I43))*POWER(KOmaster,SIGN(J43))*POWER(KKmaster,SIGN(K43))+F43*POWER(MUmaster,SIGN(D43))*POWER(KLmaster,SIGN(E43))*POWER(INmaster,SIGN(F43))*POWER(CHmaster,SIGN(G43))*POWER(FFmaster,SIGN(H43))*POWER(GEmaster,SIGN(I43))*POWER(KKmaster,SIGN(K43))*POWER(KLmaster,SIGN(E43))/POWER(INmaster,SIGN(F43))</f>
        <v>2700</v>
      </c>
      <c r="P43" s="11">
        <f>E43*E43*INmaster+E43*KLmaster*F43+KLmaster*E43*F43</f>
        <v>720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64</v>
      </c>
      <c r="R43" s="50">
        <f>SUM(O43:Q43)</f>
        <v>3484</v>
      </c>
      <c r="S43" s="25">
        <f t="shared" si="4"/>
        <v>3.0998851894374284</v>
      </c>
      <c r="T43" s="26">
        <f t="shared" si="5"/>
        <v>1.6532721010332951</v>
      </c>
      <c r="U43" s="27">
        <f t="shared" si="6"/>
        <v>0.22043628013777267</v>
      </c>
      <c r="V43" s="25">
        <f t="shared" si="7"/>
        <v>4.9735935706084966</v>
      </c>
      <c r="W43" s="170">
        <v>0</v>
      </c>
      <c r="X43" s="3">
        <f t="shared" si="8"/>
        <v>4.9735935706084966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4.9735935706084966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4.9735935706084966</v>
      </c>
      <c r="AB43" s="165">
        <f t="shared" si="9"/>
        <v>0</v>
      </c>
    </row>
    <row r="44" spans="1:28" outlineLevel="1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4</v>
      </c>
      <c r="M44" s="23">
        <f t="shared" si="1"/>
        <v>8</v>
      </c>
      <c r="N44" s="28">
        <f t="shared" si="2"/>
        <v>12</v>
      </c>
      <c r="O44" s="11">
        <f>E44*POWER(MUmaster,SIGN(D44))*POWER(KLmaster,SIGN(E44))*POWER(INmaster,SIGN(F44))*POWER(CHmaster,SIGN(G44))*POWER(FFmaster,SIGN(H44))*POWER(GEmaster,SIGN(I44))*POWER(KOmaster,SIGN(J44))*POWER(KKmaster,SIGN(K44))+E44*POWER(MUmaster,SIGN(D44))*POWER(KLmaster,SIGN(E44))*POWER(INmaster,SIGN(F44))*POWER(CHmaster,SIGN(G44))*POWER(FFmaster,SIGN(H44))*POWER(GEmaster,SIGN(I44))*POWER(KOmaster,SIGN(J44))*POWER(KKmaster,SIGN(K44))+F44*POWER(MUmaster,SIGN(D44))*POWER(KLmaster,SIGN(E44))*POWER(INmaster,SIGN(F44))*POWER(CHmaster,SIGN(G44))*POWER(FFmaster,SIGN(H44))*POWER(GEmaster,SIGN(I44))*POWER(KKmaster,SIGN(K44))*POWER(KLmaster,SIGN(E44))/POWER(INmaster,SIGN(F44))</f>
        <v>2700</v>
      </c>
      <c r="P44" s="11">
        <f>E44*E44*INmaster+E44*KLmaster*F44+KLmaster*E44*F44</f>
        <v>720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64</v>
      </c>
      <c r="R44" s="16">
        <f t="shared" ref="R44:R53" si="22">SUM(O44:Q44)</f>
        <v>3484</v>
      </c>
      <c r="S44" s="29">
        <f t="shared" si="4"/>
        <v>3.0998851894374284</v>
      </c>
      <c r="T44" s="22">
        <f t="shared" si="5"/>
        <v>1.6532721010332951</v>
      </c>
      <c r="U44" s="30">
        <f t="shared" si="6"/>
        <v>0.22043628013777267</v>
      </c>
      <c r="V44" s="29">
        <f t="shared" si="7"/>
        <v>4.9735935706084966</v>
      </c>
      <c r="W44" s="170">
        <v>0</v>
      </c>
      <c r="X44" s="4">
        <f t="shared" si="8"/>
        <v>4.9735935706084966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9.9471871412169932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9.9471871412169932</v>
      </c>
      <c r="AB44" s="166">
        <f t="shared" si="9"/>
        <v>0</v>
      </c>
    </row>
    <row r="45" spans="1:28" outlineLevel="1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4</v>
      </c>
      <c r="M45" s="23">
        <f t="shared" si="1"/>
        <v>8</v>
      </c>
      <c r="N45" s="28">
        <f t="shared" si="2"/>
        <v>12</v>
      </c>
      <c r="O45" s="11">
        <f>E45*POWER(MUmaster,SIGN(D45))*POWER(KLmaster,SIGN(E45))*POWER(INmaster,SIGN(F45))*POWER(CHmaster,SIGN(G45))*POWER(FFmaster,SIGN(H45))*POWER(GEmaster,SIGN(I45))*POWER(KOmaster,SIGN(J45))*POWER(KKmaster,SIGN(K45))+E45*POWER(MUmaster,SIGN(D45))*POWER(KLmaster,SIGN(E45))*POWER(INmaster,SIGN(F45))*POWER(CHmaster,SIGN(G45))*POWER(FFmaster,SIGN(H45))*POWER(GEmaster,SIGN(I45))*POWER(KOmaster,SIGN(J45))*POWER(KKmaster,SIGN(K45))+F45*POWER(MUmaster,SIGN(D45))*POWER(KLmaster,SIGN(E45))*POWER(INmaster,SIGN(F45))*POWER(CHmaster,SIGN(G45))*POWER(FFmaster,SIGN(H45))*POWER(GEmaster,SIGN(I45))*POWER(KKmaster,SIGN(K45))*POWER(KLmaster,SIGN(E45))/POWER(INmaster,SIGN(F45))</f>
        <v>2700</v>
      </c>
      <c r="P45" s="11">
        <f>E45*E45*INmaster+E45*KLmaster*F45+KLmaster*E45*F45</f>
        <v>720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64</v>
      </c>
      <c r="R45" s="16">
        <f t="shared" si="22"/>
        <v>3484</v>
      </c>
      <c r="S45" s="29">
        <f t="shared" si="4"/>
        <v>3.0998851894374284</v>
      </c>
      <c r="T45" s="22">
        <f t="shared" si="5"/>
        <v>1.6532721010332951</v>
      </c>
      <c r="U45" s="30">
        <f t="shared" si="6"/>
        <v>0.22043628013777267</v>
      </c>
      <c r="V45" s="29">
        <f t="shared" si="7"/>
        <v>4.9735935706084966</v>
      </c>
      <c r="W45" s="170">
        <v>0</v>
      </c>
      <c r="X45" s="4">
        <f t="shared" si="8"/>
        <v>4.9735935706084966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9.9471871412169932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9.9471871412169932</v>
      </c>
      <c r="AB45" s="166">
        <f t="shared" si="9"/>
        <v>0</v>
      </c>
    </row>
    <row r="46" spans="1:28" outlineLevel="1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4</v>
      </c>
      <c r="M46" s="23">
        <f t="shared" si="1"/>
        <v>8</v>
      </c>
      <c r="N46" s="28">
        <f t="shared" si="2"/>
        <v>12</v>
      </c>
      <c r="O46" s="11">
        <f>E46*POWER(MUmaster,SIGN(D46))*POWER(KLmaster,SIGN(E46))*POWER(INmaster,SIGN(F46))*POWER(CHmaster,SIGN(G46))*POWER(FFmaster,SIGN(H46))*POWER(GEmaster,SIGN(I46))*POWER(KOmaster,SIGN(J46))*POWER(KKmaster,SIGN(K46))+E46*POWER(MUmaster,SIGN(D46))*POWER(KLmaster,SIGN(E46))*POWER(INmaster,SIGN(F46))*POWER(CHmaster,SIGN(G46))*POWER(FFmaster,SIGN(H46))*POWER(GEmaster,SIGN(I46))*POWER(KOmaster,SIGN(J46))*POWER(KKmaster,SIGN(K46))+F46*POWER(MUmaster,SIGN(D46))*POWER(KLmaster,SIGN(E46))*POWER(INmaster,SIGN(F46))*POWER(CHmaster,SIGN(G46))*POWER(FFmaster,SIGN(H46))*POWER(GEmaster,SIGN(I46))*POWER(KKmaster,SIGN(K46))*POWER(KLmaster,SIGN(E46))/POWER(INmaster,SIGN(F46))</f>
        <v>2700</v>
      </c>
      <c r="P46" s="11">
        <f>E46*E46*INmaster+E46*KLmaster*F46+KLmaster*E46*F46</f>
        <v>720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64</v>
      </c>
      <c r="R46" s="16">
        <f t="shared" si="22"/>
        <v>3484</v>
      </c>
      <c r="S46" s="29">
        <f t="shared" si="4"/>
        <v>3.0998851894374284</v>
      </c>
      <c r="T46" s="22">
        <f t="shared" si="5"/>
        <v>1.6532721010332951</v>
      </c>
      <c r="U46" s="30">
        <f t="shared" si="6"/>
        <v>0.22043628013777267</v>
      </c>
      <c r="V46" s="29">
        <f t="shared" si="7"/>
        <v>4.9735935706084966</v>
      </c>
      <c r="W46" s="170">
        <v>0</v>
      </c>
      <c r="X46" s="4">
        <f t="shared" si="8"/>
        <v>4.9735935706084966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9.9471871412169932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9.9471871412169932</v>
      </c>
      <c r="AB46" s="166">
        <f t="shared" si="9"/>
        <v>0</v>
      </c>
    </row>
    <row r="47" spans="1:28" outlineLevel="1">
      <c r="A47" s="13" t="s">
        <v>43</v>
      </c>
      <c r="B47" s="9" t="s">
        <v>97</v>
      </c>
      <c r="C47" s="56" t="s">
        <v>135</v>
      </c>
      <c r="D47" s="16">
        <f>Konvention_1master-MUmaster</f>
        <v>5</v>
      </c>
      <c r="E47" s="17">
        <f t="shared" si="19"/>
        <v>4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4.333333333333333</v>
      </c>
      <c r="M47" s="23">
        <f t="shared" si="1"/>
        <v>8.6666666666666661</v>
      </c>
      <c r="N47" s="28">
        <f t="shared" si="2"/>
        <v>13</v>
      </c>
      <c r="O47" s="11">
        <f>D47*POWER(KLmaster,SIGN(E47))*POWER(INmaster,SIGN(F47))*POWER(CHmaster,SIGN(G47))*POWER(FFmaster,SIGN(H47))*POWER(GEmaster,SIGN(I47))*POWER(KOmaster,SIGN(J47))*POWER(KKmaster,SIGN(K47))+E47*POWER(MUmaster,SIGN(D47))*POWER(INmaster,SIGN(F47))*POWER(CHmaster,SIGN(G47))*POWER(FFmaster,SIGN(H47))*POWER(GEmaster,SIGN(I47))*POWER(KOmaster,SIGN(J47))*POWER(KKmaster,SIGN(K47))+F47*POWER(MUmaster,SIGN(D47))*POWER(KLmaster,SIGN(E47))*POWER(CHmaster,SIGN(G47))*POWER(FFmaster,SIGN(H47))*POWER(GEmaster,SIGN(I47))*POWER(KOmaster,SIGN(J47))*POWER(KKmaster,SIGN(K47))+G47*POWER(MUmaster,SIGN(D47))*POWER(KLmaster,SIGN(E47))*POWER(INmaster,SIGN(F47))*POWER(FFmaster,SIGN(H47))*POWER(GEmaster,SIGN(I47))*POWER(KOmaster,SIGN(J47))*POWER(KKmaster,SIGN(K47))+H47*POWER(MUmaster,SIGN(D47))*POWER(KLmaster,SIGN(E47))*POWER(INmaster,SIGN(F47))*POWER(CHmaster,SIGN(G47))*POWER(GEmaster,SIGN(I47))*POWER(KOmaster,SIGN(J47))*POWER(KKmaster,SIGN(K47))+I47*POWER(MUmaster,SIGN(D47))*POWER(KLmaster,SIGN(E47))*POWER(INmaster,SIGN(F47))*POWER(CHmaster,SIGN(G47))*POWER(FFmaster,SIGN(H47))*POWER(KOmaster,SIGN(J47))*POWER(KKmaster,SIGN(K47))+J47*POWER(MUmaster,SIGN(D47))*POWER(KLmaster,SIGN(E47))*POWER(INmaster,SIGN(F47))*POWER(CHmaster,SIGN(G47))*POWER(FFmaster,SIGN(H47))*POWER(GEmaster,SIGN(I47))*POWER(KKmaster,SIGN(K47))+K47*POWER(MUmaster,SIGN(D47))*POWER(KLmaster,SIGN(E47))*POWER(INmaster,SIGN(F47))*POWER(CHmaster,SIGN(G47))*POWER(FFmaster,SIGN(H47))*POWER(GEmaster,SIGN(I47))*POWER(KOmaster,SIGN(J47))</f>
        <v>2805</v>
      </c>
      <c r="P47" s="11">
        <f>D47*E47*INmaster+D47*KLmaster*F47+MUmaster*E47*F47</f>
        <v>824</v>
      </c>
      <c r="Q47" s="18">
        <f t="shared" si="3"/>
        <v>80</v>
      </c>
      <c r="R47" s="16">
        <f t="shared" si="22"/>
        <v>3709</v>
      </c>
      <c r="S47" s="29">
        <f t="shared" si="4"/>
        <v>3.2771636559719601</v>
      </c>
      <c r="T47" s="22">
        <f t="shared" si="5"/>
        <v>1.9254066684640962</v>
      </c>
      <c r="U47" s="30">
        <f t="shared" si="6"/>
        <v>0.28039902938797517</v>
      </c>
      <c r="V47" s="29">
        <f t="shared" si="7"/>
        <v>5.4829693538240312</v>
      </c>
      <c r="W47" s="170">
        <v>0</v>
      </c>
      <c r="X47" s="4">
        <f t="shared" si="8"/>
        <v>5.4829693538240312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10.965938707648062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10.965938707648062</v>
      </c>
      <c r="AB47" s="166">
        <f t="shared" si="9"/>
        <v>0</v>
      </c>
    </row>
    <row r="48" spans="1:28" outlineLevel="1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4</v>
      </c>
      <c r="M48" s="23">
        <f t="shared" si="1"/>
        <v>8</v>
      </c>
      <c r="N48" s="28">
        <f t="shared" si="2"/>
        <v>12</v>
      </c>
      <c r="O48" s="11">
        <f>E48*POWER(MUmaster,SIGN(D48))*POWER(KLmaster,SIGN(E48))*POWER(INmaster,SIGN(F48))*POWER(CHmaster,SIGN(G48))*POWER(FFmaster,SIGN(H48))*POWER(GEmaster,SIGN(I48))*POWER(KOmaster,SIGN(J48))*POWER(KKmaster,SIGN(K48))+E48*POWER(MUmaster,SIGN(D48))*POWER(KLmaster,SIGN(E48))*POWER(INmaster,SIGN(F48))*POWER(CHmaster,SIGN(G48))*POWER(FFmaster,SIGN(H48))*POWER(GEmaster,SIGN(I48))*POWER(KOmaster,SIGN(J48))*POWER(KKmaster,SIGN(K48))+F48*POWER(MUmaster,SIGN(D48))*POWER(KLmaster,SIGN(E48))*POWER(INmaster,SIGN(F48))*POWER(CHmaster,SIGN(G48))*POWER(FFmaster,SIGN(H48))*POWER(GEmaster,SIGN(I48))*POWER(KKmaster,SIGN(K48))*POWER(KLmaster,SIGN(E48))/POWER(INmaster,SIGN(F48))</f>
        <v>2700</v>
      </c>
      <c r="P48" s="11">
        <f>E48*E48*INmaster+E48*KLmaster*F48+KLmaster*E48*F48</f>
        <v>720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64</v>
      </c>
      <c r="R48" s="16">
        <f t="shared" si="22"/>
        <v>3484</v>
      </c>
      <c r="S48" s="29">
        <f t="shared" si="4"/>
        <v>3.0998851894374284</v>
      </c>
      <c r="T48" s="22">
        <f t="shared" si="5"/>
        <v>1.6532721010332951</v>
      </c>
      <c r="U48" s="30">
        <f t="shared" si="6"/>
        <v>0.22043628013777267</v>
      </c>
      <c r="V48" s="29">
        <f t="shared" si="7"/>
        <v>4.9735935706084966</v>
      </c>
      <c r="W48" s="170">
        <v>0</v>
      </c>
      <c r="X48" s="4">
        <f t="shared" si="8"/>
        <v>4.9735935706084966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14.92078071182549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14.92078071182549</v>
      </c>
      <c r="AB48" s="166">
        <f t="shared" si="9"/>
        <v>0</v>
      </c>
    </row>
    <row r="49" spans="1:28" outlineLevel="1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Konvention_1master-FFmaster</f>
        <v>5</v>
      </c>
      <c r="I49" s="17"/>
      <c r="J49" s="17"/>
      <c r="K49" s="18"/>
      <c r="L49" s="23">
        <f>(E49+E49+H49)/3</f>
        <v>4.333333333333333</v>
      </c>
      <c r="M49" s="23">
        <f t="shared" si="1"/>
        <v>8.6666666666666661</v>
      </c>
      <c r="N49" s="28">
        <f t="shared" si="2"/>
        <v>13</v>
      </c>
      <c r="O49" s="11">
        <f>E49*POWER(MUmaster,SIGN(D49))*POWER(KLmaster,SIGN(E49))*POWER(INmaster,SIGN(F49))*POWER(CHmaster,SIGN(G49))*POWER(FFmaster,SIGN(H49))*POWER(GEmaster,SIGN(I49))*POWER(KOmaster,SIGN(J49))*POWER(KKmaster,SIGN(K49))+E49*POWER(MUmaster,SIGN(D49))*POWER(KLmaster,SIGN(E49))*POWER(INmaster,SIGN(F49))*POWER(CHmaster,SIGN(G49))*POWER(FFmaster,SIGN(H49))*POWER(GEmaster,SIGN(I49))*POWER(KOmaster,SIGN(J49))*POWER(KKmaster,SIGN(K49))+H49*POWER(MUmaster,SIGN(D49))*POWER(KLmaster,SIGN(E49))*POWER(INmaster,SIGN(F49))*POWER(CHmaster,SIGN(G49))*POWER(FFmaster,SIGN(H49))*POWER(GEmaster,SIGN(I49))*POWER(KKmaster,SIGN(K49))*POWER(KLmaster,SIGN(E49))/POWER(FFmaster,SIGN(H49))</f>
        <v>2805</v>
      </c>
      <c r="P49" s="11">
        <f>E49*E49*FFmaster+E49*KLmaster*H49+KLmaster*E49*H49</f>
        <v>824</v>
      </c>
      <c r="Q49" s="18">
        <f t="shared" si="23"/>
        <v>80</v>
      </c>
      <c r="R49" s="16">
        <f t="shared" si="22"/>
        <v>3709</v>
      </c>
      <c r="S49" s="29">
        <f t="shared" si="4"/>
        <v>3.2771636559719601</v>
      </c>
      <c r="T49" s="22">
        <f t="shared" si="5"/>
        <v>1.9254066684640962</v>
      </c>
      <c r="U49" s="30">
        <f t="shared" si="6"/>
        <v>0.28039902938797517</v>
      </c>
      <c r="V49" s="29">
        <f t="shared" si="7"/>
        <v>5.4829693538240312</v>
      </c>
      <c r="W49" s="170">
        <v>0</v>
      </c>
      <c r="X49" s="4">
        <f t="shared" si="8"/>
        <v>5.4829693538240312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10.965938707648062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10.965938707648062</v>
      </c>
      <c r="AB49" s="166">
        <f t="shared" si="9"/>
        <v>0</v>
      </c>
    </row>
    <row r="50" spans="1:28" outlineLevel="1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Konvention_1master-INmaster</f>
        <v>4</v>
      </c>
      <c r="G50" s="17"/>
      <c r="H50" s="17"/>
      <c r="I50" s="17"/>
      <c r="J50" s="17"/>
      <c r="K50" s="18"/>
      <c r="L50" s="23">
        <f>(E50+E50+F50)/3</f>
        <v>4</v>
      </c>
      <c r="M50" s="23">
        <f t="shared" si="1"/>
        <v>8</v>
      </c>
      <c r="N50" s="28">
        <f t="shared" si="2"/>
        <v>12</v>
      </c>
      <c r="O50" s="11">
        <f>E50*POWER(MUmaster,SIGN(D50))*POWER(KLmaster,SIGN(E50))*POWER(INmaster,SIGN(F50))*POWER(CHmaster,SIGN(G50))*POWER(FFmaster,SIGN(H50))*POWER(GEmaster,SIGN(I50))*POWER(KOmaster,SIGN(J50))*POWER(KKmaster,SIGN(K50))+E50*POWER(MUmaster,SIGN(D50))*POWER(KLmaster,SIGN(E50))*POWER(INmaster,SIGN(F50))*POWER(CHmaster,SIGN(G50))*POWER(FFmaster,SIGN(H50))*POWER(GEmaster,SIGN(I50))*POWER(KOmaster,SIGN(J50))*POWER(KKmaster,SIGN(K50))+F50*POWER(MUmaster,SIGN(D50))*POWER(KLmaster,SIGN(E50))*POWER(INmaster,SIGN(F50))*POWER(CHmaster,SIGN(G50))*POWER(FFmaster,SIGN(H50))*POWER(GEmaster,SIGN(I50))*POWER(KKmaster,SIGN(K50))*POWER(KLmaster,SIGN(E50))/POWER(INmaster,SIGN(F50))</f>
        <v>2700</v>
      </c>
      <c r="P50" s="11">
        <f>E50*E50*INmaster+E50*KLmaster*F50+KLmaster*E50*F50</f>
        <v>720</v>
      </c>
      <c r="Q50" s="18">
        <f t="shared" si="23"/>
        <v>64</v>
      </c>
      <c r="R50" s="16">
        <f t="shared" si="22"/>
        <v>3484</v>
      </c>
      <c r="S50" s="29">
        <f t="shared" si="4"/>
        <v>3.0998851894374284</v>
      </c>
      <c r="T50" s="22">
        <f t="shared" si="5"/>
        <v>1.6532721010332951</v>
      </c>
      <c r="U50" s="30">
        <f t="shared" si="6"/>
        <v>0.22043628013777267</v>
      </c>
      <c r="V50" s="29">
        <f t="shared" si="7"/>
        <v>4.9735935706084966</v>
      </c>
      <c r="W50" s="170">
        <v>0</v>
      </c>
      <c r="X50" s="4">
        <f t="shared" si="8"/>
        <v>4.9735935706084966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4.9735935706084966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4.9735935706084966</v>
      </c>
      <c r="AB50" s="166">
        <f t="shared" si="9"/>
        <v>0</v>
      </c>
    </row>
    <row r="51" spans="1:28" outlineLevel="1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Konvention_1master-INmaster</f>
        <v>4</v>
      </c>
      <c r="G51" s="17"/>
      <c r="H51" s="17"/>
      <c r="I51" s="17"/>
      <c r="J51" s="17"/>
      <c r="K51" s="18"/>
      <c r="L51" s="23">
        <f>(E51+E51+F51)/3</f>
        <v>4</v>
      </c>
      <c r="M51" s="23">
        <f t="shared" si="1"/>
        <v>8</v>
      </c>
      <c r="N51" s="28">
        <f t="shared" si="2"/>
        <v>12</v>
      </c>
      <c r="O51" s="11">
        <f>E51*POWER(MUmaster,SIGN(D51))*POWER(KLmaster,SIGN(E51))*POWER(INmaster,SIGN(F51))*POWER(CHmaster,SIGN(G51))*POWER(FFmaster,SIGN(H51))*POWER(GEmaster,SIGN(I51))*POWER(KOmaster,SIGN(J51))*POWER(KKmaster,SIGN(K51))+E51*POWER(MUmaster,SIGN(D51))*POWER(KLmaster,SIGN(E51))*POWER(INmaster,SIGN(F51))*POWER(CHmaster,SIGN(G51))*POWER(FFmaster,SIGN(H51))*POWER(GEmaster,SIGN(I51))*POWER(KOmaster,SIGN(J51))*POWER(KKmaster,SIGN(K51))+F51*POWER(MUmaster,SIGN(D51))*POWER(KLmaster,SIGN(E51))*POWER(INmaster,SIGN(F51))*POWER(CHmaster,SIGN(G51))*POWER(FFmaster,SIGN(H51))*POWER(GEmaster,SIGN(I51))*POWER(KKmaster,SIGN(K51))*POWER(KLmaster,SIGN(E51))/POWER(INmaster,SIGN(F51))</f>
        <v>2700</v>
      </c>
      <c r="P51" s="11">
        <f>E51*E51*INmaster+E51*KLmaster*F51+KLmaster*E51*F51</f>
        <v>720</v>
      </c>
      <c r="Q51" s="18">
        <f t="shared" si="23"/>
        <v>64</v>
      </c>
      <c r="R51" s="16">
        <f t="shared" si="22"/>
        <v>3484</v>
      </c>
      <c r="S51" s="29">
        <f t="shared" si="4"/>
        <v>3.0998851894374284</v>
      </c>
      <c r="T51" s="22">
        <f t="shared" si="5"/>
        <v>1.6532721010332951</v>
      </c>
      <c r="U51" s="30">
        <f t="shared" si="6"/>
        <v>0.22043628013777267</v>
      </c>
      <c r="V51" s="29">
        <f t="shared" si="7"/>
        <v>4.9735935706084966</v>
      </c>
      <c r="W51" s="170">
        <v>0</v>
      </c>
      <c r="X51" s="4">
        <f t="shared" si="8"/>
        <v>4.9735935706084966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4.9735935706084966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4.9735935706084966</v>
      </c>
      <c r="AB51" s="166">
        <f t="shared" si="9"/>
        <v>0</v>
      </c>
    </row>
    <row r="52" spans="1:28" outlineLevel="1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Konvention_1master-INmaster</f>
        <v>4</v>
      </c>
      <c r="G52" s="17"/>
      <c r="H52" s="17"/>
      <c r="I52" s="17"/>
      <c r="J52" s="17"/>
      <c r="K52" s="18"/>
      <c r="L52" s="23">
        <f>(E52+E52+F52)/3</f>
        <v>4</v>
      </c>
      <c r="M52" s="23">
        <f t="shared" si="1"/>
        <v>8</v>
      </c>
      <c r="N52" s="28">
        <f t="shared" si="2"/>
        <v>12</v>
      </c>
      <c r="O52" s="11">
        <f>E52*POWER(MUmaster,SIGN(D52))*POWER(KLmaster,SIGN(E52))*POWER(INmaster,SIGN(F52))*POWER(CHmaster,SIGN(G52))*POWER(FFmaster,SIGN(H52))*POWER(GEmaster,SIGN(I52))*POWER(KOmaster,SIGN(J52))*POWER(KKmaster,SIGN(K52))+E52*POWER(MUmaster,SIGN(D52))*POWER(KLmaster,SIGN(E52))*POWER(INmaster,SIGN(F52))*POWER(CHmaster,SIGN(G52))*POWER(FFmaster,SIGN(H52))*POWER(GEmaster,SIGN(I52))*POWER(KOmaster,SIGN(J52))*POWER(KKmaster,SIGN(K52))+F52*POWER(MUmaster,SIGN(D52))*POWER(KLmaster,SIGN(E52))*POWER(INmaster,SIGN(F52))*POWER(CHmaster,SIGN(G52))*POWER(FFmaster,SIGN(H52))*POWER(GEmaster,SIGN(I52))*POWER(KKmaster,SIGN(K52))*POWER(KLmaster,SIGN(E52))/POWER(INmaster,SIGN(F52))</f>
        <v>2700</v>
      </c>
      <c r="P52" s="11">
        <f>E52*E52*INmaster+E52*KLmaster*F52+KLmaster*E52*F52</f>
        <v>720</v>
      </c>
      <c r="Q52" s="18">
        <f t="shared" si="23"/>
        <v>64</v>
      </c>
      <c r="R52" s="16">
        <f t="shared" si="22"/>
        <v>3484</v>
      </c>
      <c r="S52" s="29">
        <f t="shared" si="4"/>
        <v>3.0998851894374284</v>
      </c>
      <c r="T52" s="22">
        <f t="shared" si="5"/>
        <v>1.6532721010332951</v>
      </c>
      <c r="U52" s="30">
        <f t="shared" si="6"/>
        <v>0.22043628013777267</v>
      </c>
      <c r="V52" s="29">
        <f t="shared" si="7"/>
        <v>4.9735935706084966</v>
      </c>
      <c r="W52" s="170">
        <v>0</v>
      </c>
      <c r="X52" s="4">
        <f t="shared" si="8"/>
        <v>4.9735935706084966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9.9471871412169932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9.9471871412169932</v>
      </c>
      <c r="AB52" s="166">
        <f t="shared" si="9"/>
        <v>0</v>
      </c>
    </row>
    <row r="53" spans="1:28" outlineLevel="1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Konvention_1master-INmaster</f>
        <v>4</v>
      </c>
      <c r="G53" s="17"/>
      <c r="H53" s="17"/>
      <c r="I53" s="17"/>
      <c r="J53" s="17"/>
      <c r="K53" s="18"/>
      <c r="L53" s="23">
        <f>(E53+E53+F53)/3</f>
        <v>4</v>
      </c>
      <c r="M53" s="23">
        <f t="shared" si="1"/>
        <v>8</v>
      </c>
      <c r="N53" s="28">
        <f t="shared" si="2"/>
        <v>12</v>
      </c>
      <c r="O53" s="11">
        <f>E53*POWER(MUmaster,SIGN(D53))*POWER(KLmaster,SIGN(E53))*POWER(INmaster,SIGN(F53))*POWER(CHmaster,SIGN(G53))*POWER(FFmaster,SIGN(H53))*POWER(GEmaster,SIGN(I53))*POWER(KOmaster,SIGN(J53))*POWER(KKmaster,SIGN(K53))+E53*POWER(MUmaster,SIGN(D53))*POWER(KLmaster,SIGN(E53))*POWER(INmaster,SIGN(F53))*POWER(CHmaster,SIGN(G53))*POWER(FFmaster,SIGN(H53))*POWER(GEmaster,SIGN(I53))*POWER(KOmaster,SIGN(J53))*POWER(KKmaster,SIGN(K53))+F53*POWER(MUmaster,SIGN(D53))*POWER(KLmaster,SIGN(E53))*POWER(INmaster,SIGN(F53))*POWER(CHmaster,SIGN(G53))*POWER(FFmaster,SIGN(H53))*POWER(GEmaster,SIGN(I53))*POWER(KKmaster,SIGN(K53))*POWER(KLmaster,SIGN(E53))/POWER(INmaster,SIGN(F53))</f>
        <v>2700</v>
      </c>
      <c r="P53" s="11">
        <f>E53*E53*INmaster+E53*KLmaster*F53+KLmaster*E53*F53</f>
        <v>720</v>
      </c>
      <c r="Q53" s="18">
        <f t="shared" si="23"/>
        <v>64</v>
      </c>
      <c r="R53" s="16">
        <f t="shared" si="22"/>
        <v>3484</v>
      </c>
      <c r="S53" s="29">
        <f t="shared" si="4"/>
        <v>3.0998851894374284</v>
      </c>
      <c r="T53" s="22">
        <f t="shared" si="5"/>
        <v>1.6532721010332951</v>
      </c>
      <c r="U53" s="30">
        <f t="shared" si="6"/>
        <v>0.22043628013777267</v>
      </c>
      <c r="V53" s="29">
        <f t="shared" si="7"/>
        <v>4.9735935706084966</v>
      </c>
      <c r="W53" s="170">
        <v>0</v>
      </c>
      <c r="X53" s="4">
        <f t="shared" si="8"/>
        <v>4.9735935706084966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9.9471871412169932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9.9471871412169932</v>
      </c>
      <c r="AB53" s="166">
        <f t="shared" si="9"/>
        <v>0</v>
      </c>
    </row>
    <row r="54" spans="1:28" ht="15.75" outlineLevel="1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Konvention_1master-INmaster</f>
        <v>4</v>
      </c>
      <c r="G54" s="15"/>
      <c r="H54" s="15"/>
      <c r="I54" s="15"/>
      <c r="J54" s="15"/>
      <c r="K54" s="19"/>
      <c r="L54" s="33">
        <f>(E54+E54+F54)/3</f>
        <v>4</v>
      </c>
      <c r="M54" s="21">
        <f t="shared" si="1"/>
        <v>8</v>
      </c>
      <c r="N54" s="32">
        <f t="shared" si="2"/>
        <v>12</v>
      </c>
      <c r="O54" s="15">
        <f>E54*POWER(MUmaster,SIGN(D54))*POWER(KLmaster,SIGN(E54))*POWER(INmaster,SIGN(F54))*POWER(CHmaster,SIGN(G54))*POWER(FFmaster,SIGN(H54))*POWER(GEmaster,SIGN(I54))*POWER(KOmaster,SIGN(J54))*POWER(KKmaster,SIGN(K54))+E54*POWER(MUmaster,SIGN(D54))*POWER(KLmaster,SIGN(E54))*POWER(INmaster,SIGN(F54))*POWER(CHmaster,SIGN(G54))*POWER(FFmaster,SIGN(H54))*POWER(GEmaster,SIGN(I54))*POWER(KOmaster,SIGN(J54))*POWER(KKmaster,SIGN(K54))+F54*POWER(MUmaster,SIGN(D54))*POWER(KLmaster,SIGN(E54))*POWER(INmaster,SIGN(F54))*POWER(CHmaster,SIGN(G54))*POWER(FFmaster,SIGN(H54))*POWER(GEmaster,SIGN(I54))*POWER(KKmaster,SIGN(K54))*POWER(KLmaster,SIGN(E54))/POWER(INmaster,SIGN(F54))</f>
        <v>2700</v>
      </c>
      <c r="P54" s="15">
        <f>E54*E54*INmaster+E54*KLmaster*F54+KLmaster*E54*F54</f>
        <v>720</v>
      </c>
      <c r="Q54" s="19">
        <f t="shared" si="23"/>
        <v>64</v>
      </c>
      <c r="R54" s="20">
        <f>SUM(O54:Q54)</f>
        <v>3484</v>
      </c>
      <c r="S54" s="33">
        <f t="shared" si="4"/>
        <v>3.0998851894374284</v>
      </c>
      <c r="T54" s="21">
        <f t="shared" si="5"/>
        <v>1.6532721010332951</v>
      </c>
      <c r="U54" s="34">
        <f t="shared" si="6"/>
        <v>0.22043628013777267</v>
      </c>
      <c r="V54" s="33">
        <f t="shared" si="7"/>
        <v>4.9735935706084966</v>
      </c>
      <c r="W54" s="170">
        <v>0</v>
      </c>
      <c r="X54" s="5">
        <f t="shared" si="8"/>
        <v>4.9735935706084966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4.9735935706084966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4.9735935706084966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 outlineLevel="1">
      <c r="A56" s="13" t="s">
        <v>51</v>
      </c>
      <c r="B56" s="8" t="s">
        <v>99</v>
      </c>
      <c r="C56" s="54" t="s">
        <v>138</v>
      </c>
      <c r="D56" s="50">
        <f>Konvention_1master-MUmaster</f>
        <v>5</v>
      </c>
      <c r="E56" s="51">
        <f>Konvention_1master-KLmaster</f>
        <v>4</v>
      </c>
      <c r="F56" s="51"/>
      <c r="G56" s="51"/>
      <c r="H56" s="51">
        <f>Konvention_1master-FFmaster</f>
        <v>5</v>
      </c>
      <c r="I56" s="51"/>
      <c r="J56" s="51"/>
      <c r="K56" s="52"/>
      <c r="L56" s="23">
        <f t="shared" ref="L56:L62" si="24">(D56+E56+F56+G56+H56+I56+J56+K56)/3</f>
        <v>4.666666666666667</v>
      </c>
      <c r="M56" s="23">
        <f t="shared" si="1"/>
        <v>9.3333333333333339</v>
      </c>
      <c r="N56" s="24">
        <f t="shared" si="2"/>
        <v>14</v>
      </c>
      <c r="O56" s="11">
        <f t="shared" ref="O56:O62" si="25">D56*POWER(KLmaster,SIGN(E56))*POWER(INmaster,SIGN(F56))*POWER(CHmaster,SIGN(G56))*POWER(FFmaster,SIGN(H56))*POWER(GEmaster,SIGN(I56))*POWER(KOmaster,SIGN(J56))*POWER(KKmaster,SIGN(K56))+E56*POWER(MUmaster,SIGN(D56))*POWER(INmaster,SIGN(F56))*POWER(CHmaster,SIGN(G56))*POWER(FFmaster,SIGN(H56))*POWER(GEmaster,SIGN(I56))*POWER(KOmaster,SIGN(J56))*POWER(KKmaster,SIGN(K56))+F56*POWER(MUmaster,SIGN(D56))*POWER(KLmaster,SIGN(E56))*POWER(CHmaster,SIGN(G56))*POWER(FFmaster,SIGN(H56))*POWER(GEmaster,SIGN(I56))*POWER(KOmaster,SIGN(J56))*POWER(KKmaster,SIGN(K56))+G56*POWER(MUmaster,SIGN(D56))*POWER(KLmaster,SIGN(E56))*POWER(INmaster,SIGN(F56))*POWER(FFmaster,SIGN(H56))*POWER(GEmaster,SIGN(I56))*POWER(KOmaster,SIGN(J56))*POWER(KKmaster,SIGN(K56))+H56*POWER(MUmaster,SIGN(D56))*POWER(KLmaster,SIGN(E56))*POWER(INmaster,SIGN(F56))*POWER(CHmaster,SIGN(G56))*POWER(GEmaster,SIGN(I56))*POWER(KOmaster,SIGN(J56))*POWER(KKmaster,SIGN(K56))+I56*POWER(MUmaster,SIGN(D56))*POWER(KLmaster,SIGN(E56))*POWER(INmaster,SIGN(F56))*POWER(CHmaster,SIGN(G56))*POWER(FFmaster,SIGN(H56))*POWER(KOmaster,SIGN(J56))*POWER(KKmaster,SIGN(K56))+J56*POWER(MUmaster,SIGN(D56))*POWER(KLmaster,SIGN(E56))*POWER(INmaster,SIGN(F56))*POWER(CHmaster,SIGN(G56))*POWER(FFmaster,SIGN(H56))*POWER(GEmaster,SIGN(I56))*POWER(KKmaster,SIGN(K56))+K56*POWER(MUmaster,SIGN(D56))*POWER(KLmaster,SIGN(E56))*POWER(INmaster,SIGN(F56))*POWER(CHmaster,SIGN(G56))*POWER(FFmaster,SIGN(H56))*POWER(GEmaster,SIGN(I56))*POWER(KOmaster,SIGN(J56))</f>
        <v>2884</v>
      </c>
      <c r="P56" s="11">
        <f>D56*E56*FFmaster+D56*KLmaster*H56+MUmaster*E56*H56</f>
        <v>935</v>
      </c>
      <c r="Q56" s="52">
        <f t="shared" si="3"/>
        <v>100</v>
      </c>
      <c r="R56" s="50">
        <f>SUM(O56:Q56)</f>
        <v>3919</v>
      </c>
      <c r="S56" s="25">
        <f t="shared" si="4"/>
        <v>3.4342094071616911</v>
      </c>
      <c r="T56" s="26">
        <f t="shared" si="5"/>
        <v>2.2267585268350771</v>
      </c>
      <c r="U56" s="27">
        <f t="shared" si="6"/>
        <v>0.35723398826231184</v>
      </c>
      <c r="V56" s="25">
        <f t="shared" si="7"/>
        <v>6.0182019222590801</v>
      </c>
      <c r="W56" s="170">
        <v>0</v>
      </c>
      <c r="X56" s="3">
        <f t="shared" si="8"/>
        <v>6.0182019222590801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18.054605766777239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18.054605766777239</v>
      </c>
      <c r="AB56" s="165">
        <f t="shared" si="9"/>
        <v>0</v>
      </c>
    </row>
    <row r="57" spans="1:28" outlineLevel="1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Konvention_1master-FFmaster</f>
        <v>5</v>
      </c>
      <c r="I57" s="17">
        <f>Konvention_1master-GEmaster</f>
        <v>5</v>
      </c>
      <c r="J57" s="17"/>
      <c r="K57" s="18">
        <f>Konvention_1master-KKmaster</f>
        <v>10</v>
      </c>
      <c r="L57" s="23">
        <f t="shared" si="24"/>
        <v>6.666666666666667</v>
      </c>
      <c r="M57" s="23">
        <f t="shared" si="1"/>
        <v>13.333333333333334</v>
      </c>
      <c r="N57" s="28">
        <f t="shared" si="2"/>
        <v>20</v>
      </c>
      <c r="O57" s="11">
        <f t="shared" si="25"/>
        <v>3220</v>
      </c>
      <c r="P57" s="11">
        <f>H57*I57*KKmaster+H57*GEmaster*K57+FFmaster*I57*K57</f>
        <v>1625</v>
      </c>
      <c r="Q57" s="18">
        <f t="shared" si="3"/>
        <v>250</v>
      </c>
      <c r="R57" s="16">
        <f t="shared" ref="R57:R71" si="27">SUM(O57:Q57)</f>
        <v>5095</v>
      </c>
      <c r="S57" s="29">
        <f t="shared" si="4"/>
        <v>4.2132809944389926</v>
      </c>
      <c r="T57" s="22">
        <f t="shared" si="5"/>
        <v>4.2525351651946357</v>
      </c>
      <c r="U57" s="30">
        <f t="shared" si="6"/>
        <v>0.98135426889106969</v>
      </c>
      <c r="V57" s="29">
        <f t="shared" si="7"/>
        <v>9.4471704285246982</v>
      </c>
      <c r="W57" s="170">
        <v>0</v>
      </c>
      <c r="X57" s="4">
        <f t="shared" si="8"/>
        <v>9.4471704285246982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18.894340857049396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18.894340857049396</v>
      </c>
      <c r="AB57" s="166">
        <f t="shared" si="9"/>
        <v>0</v>
      </c>
    </row>
    <row r="58" spans="1:28" outlineLevel="1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Konvention_1master-CHmaster</f>
        <v>5</v>
      </c>
      <c r="H58" s="17">
        <f>Konvention_1master-FFmaster</f>
        <v>5</v>
      </c>
      <c r="I58" s="17"/>
      <c r="J58" s="17">
        <f>Konvention_1master-KOmaster</f>
        <v>5</v>
      </c>
      <c r="K58" s="18"/>
      <c r="L58" s="23">
        <f t="shared" si="24"/>
        <v>5</v>
      </c>
      <c r="M58" s="23">
        <f t="shared" si="1"/>
        <v>10</v>
      </c>
      <c r="N58" s="28">
        <f t="shared" si="2"/>
        <v>15</v>
      </c>
      <c r="O58" s="11">
        <f t="shared" si="25"/>
        <v>2940</v>
      </c>
      <c r="P58" s="11">
        <f>G58*H58*KOmaster+G58*FFmaster*J58+CHmaster*H58*J58</f>
        <v>1050</v>
      </c>
      <c r="Q58" s="18">
        <f t="shared" si="3"/>
        <v>125</v>
      </c>
      <c r="R58" s="16">
        <f t="shared" si="27"/>
        <v>4115</v>
      </c>
      <c r="S58" s="29">
        <f t="shared" si="4"/>
        <v>3.5722964763061968</v>
      </c>
      <c r="T58" s="22">
        <f t="shared" si="5"/>
        <v>2.5516403402187122</v>
      </c>
      <c r="U58" s="30">
        <f t="shared" si="6"/>
        <v>0.45565006075334141</v>
      </c>
      <c r="V58" s="29">
        <f t="shared" si="7"/>
        <v>6.57958687727825</v>
      </c>
      <c r="W58" s="170">
        <v>0</v>
      </c>
      <c r="X58" s="4">
        <f t="shared" si="8"/>
        <v>6.57958687727825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6.57958687727825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6.57958687727825</v>
      </c>
      <c r="AB58" s="166">
        <f t="shared" si="9"/>
        <v>0</v>
      </c>
    </row>
    <row r="59" spans="1:28" outlineLevel="1">
      <c r="A59" s="13" t="s">
        <v>53</v>
      </c>
      <c r="B59" s="9" t="s">
        <v>89</v>
      </c>
      <c r="C59" s="56" t="s">
        <v>135</v>
      </c>
      <c r="D59" s="16"/>
      <c r="E59" s="17">
        <f>Konvention_1master-KLmaster</f>
        <v>4</v>
      </c>
      <c r="F59" s="17">
        <f>Konvention_1master-INmaster</f>
        <v>4</v>
      </c>
      <c r="G59" s="17">
        <f>Konvention_1master-CHmaster</f>
        <v>5</v>
      </c>
      <c r="H59" s="17"/>
      <c r="I59" s="17"/>
      <c r="J59" s="17"/>
      <c r="K59" s="18"/>
      <c r="L59" s="23">
        <f t="shared" si="24"/>
        <v>4.333333333333333</v>
      </c>
      <c r="M59" s="23">
        <f t="shared" si="1"/>
        <v>8.6666666666666661</v>
      </c>
      <c r="N59" s="28">
        <f t="shared" si="2"/>
        <v>13</v>
      </c>
      <c r="O59" s="11">
        <f t="shared" si="25"/>
        <v>2805</v>
      </c>
      <c r="P59" s="11">
        <f>E59*F59*CHmaster+E59*INmaster*G59+KLmaster*F59*G59</f>
        <v>824</v>
      </c>
      <c r="Q59" s="18">
        <f t="shared" si="3"/>
        <v>80</v>
      </c>
      <c r="R59" s="16">
        <f t="shared" si="27"/>
        <v>3709</v>
      </c>
      <c r="S59" s="29">
        <f t="shared" si="4"/>
        <v>3.2771636559719601</v>
      </c>
      <c r="T59" s="22">
        <f t="shared" si="5"/>
        <v>1.9254066684640962</v>
      </c>
      <c r="U59" s="30">
        <f t="shared" si="6"/>
        <v>0.28039902938797517</v>
      </c>
      <c r="V59" s="29">
        <f t="shared" si="7"/>
        <v>5.4829693538240312</v>
      </c>
      <c r="W59" s="170">
        <v>0</v>
      </c>
      <c r="X59" s="4">
        <f t="shared" si="8"/>
        <v>5.4829693538240312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10.965938707648062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10.965938707648062</v>
      </c>
      <c r="AB59" s="166">
        <f t="shared" si="9"/>
        <v>0</v>
      </c>
    </row>
    <row r="60" spans="1:28" outlineLevel="1">
      <c r="A60" s="13" t="s">
        <v>65</v>
      </c>
      <c r="B60" s="9" t="s">
        <v>97</v>
      </c>
      <c r="C60" s="56" t="s">
        <v>135</v>
      </c>
      <c r="D60" s="16">
        <f>Konvention_1master-MUmaster</f>
        <v>5</v>
      </c>
      <c r="E60" s="17">
        <f>Konvention_1master-KLmaster</f>
        <v>4</v>
      </c>
      <c r="F60" s="17">
        <f>Konvention_1master-INmaster</f>
        <v>4</v>
      </c>
      <c r="G60" s="17"/>
      <c r="H60" s="17"/>
      <c r="I60" s="17"/>
      <c r="J60" s="17"/>
      <c r="K60" s="18"/>
      <c r="L60" s="23">
        <f t="shared" si="24"/>
        <v>4.333333333333333</v>
      </c>
      <c r="M60" s="23">
        <f t="shared" si="1"/>
        <v>8.6666666666666661</v>
      </c>
      <c r="N60" s="28">
        <f t="shared" si="2"/>
        <v>13</v>
      </c>
      <c r="O60" s="11">
        <f t="shared" si="25"/>
        <v>2805</v>
      </c>
      <c r="P60" s="11">
        <f>D60*E60*INmaster+D60*KLmaster*F60+MUmaster*E60*F60</f>
        <v>824</v>
      </c>
      <c r="Q60" s="18">
        <f t="shared" si="3"/>
        <v>80</v>
      </c>
      <c r="R60" s="16">
        <f t="shared" si="27"/>
        <v>3709</v>
      </c>
      <c r="S60" s="29">
        <f t="shared" si="4"/>
        <v>3.2771636559719601</v>
      </c>
      <c r="T60" s="22">
        <f t="shared" si="5"/>
        <v>1.9254066684640962</v>
      </c>
      <c r="U60" s="30">
        <f t="shared" si="6"/>
        <v>0.28039902938797517</v>
      </c>
      <c r="V60" s="29">
        <f t="shared" si="7"/>
        <v>5.4829693538240312</v>
      </c>
      <c r="W60" s="170">
        <v>0</v>
      </c>
      <c r="X60" s="4">
        <f t="shared" si="8"/>
        <v>5.4829693538240312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10.965938707648062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10.965938707648062</v>
      </c>
      <c r="AB60" s="166">
        <f t="shared" si="9"/>
        <v>0</v>
      </c>
    </row>
    <row r="61" spans="1:28" outlineLevel="1">
      <c r="A61" s="13" t="s">
        <v>54</v>
      </c>
      <c r="B61" s="9" t="s">
        <v>102</v>
      </c>
      <c r="C61" s="56" t="s">
        <v>135</v>
      </c>
      <c r="D61" s="16">
        <f>Konvention_1master-MUmaster</f>
        <v>5</v>
      </c>
      <c r="E61" s="17"/>
      <c r="F61" s="17">
        <f>Konvention_1master-INmaster</f>
        <v>4</v>
      </c>
      <c r="G61" s="17"/>
      <c r="H61" s="17"/>
      <c r="I61" s="17"/>
      <c r="J61" s="17">
        <f>Konvention_1master-KOmaster</f>
        <v>5</v>
      </c>
      <c r="K61" s="18"/>
      <c r="L61" s="23">
        <f t="shared" si="24"/>
        <v>4.666666666666667</v>
      </c>
      <c r="M61" s="23">
        <f t="shared" si="1"/>
        <v>9.3333333333333339</v>
      </c>
      <c r="N61" s="28">
        <f t="shared" si="2"/>
        <v>14</v>
      </c>
      <c r="O61" s="11">
        <f t="shared" si="25"/>
        <v>2884</v>
      </c>
      <c r="P61" s="11">
        <f>D61*F61*KOmaster+D61*INmaster*J61+MUmaster*F61*J61</f>
        <v>935</v>
      </c>
      <c r="Q61" s="18">
        <f t="shared" si="3"/>
        <v>100</v>
      </c>
      <c r="R61" s="16">
        <f t="shared" si="27"/>
        <v>3919</v>
      </c>
      <c r="S61" s="29">
        <f t="shared" si="4"/>
        <v>3.4342094071616911</v>
      </c>
      <c r="T61" s="22">
        <f t="shared" si="5"/>
        <v>2.2267585268350771</v>
      </c>
      <c r="U61" s="30">
        <f t="shared" si="6"/>
        <v>0.35723398826231184</v>
      </c>
      <c r="V61" s="29">
        <f t="shared" si="7"/>
        <v>6.0182019222590801</v>
      </c>
      <c r="W61" s="170">
        <v>0</v>
      </c>
      <c r="X61" s="4">
        <f t="shared" si="8"/>
        <v>6.0182019222590801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12.03640384451816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12.03640384451816</v>
      </c>
      <c r="AB61" s="166">
        <f t="shared" si="9"/>
        <v>0</v>
      </c>
    </row>
    <row r="62" spans="1:28" outlineLevel="1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Konvention_1master-INmaster</f>
        <v>4</v>
      </c>
      <c r="G62" s="17">
        <f>Konvention_1master-CHmaster</f>
        <v>5</v>
      </c>
      <c r="H62" s="17"/>
      <c r="I62" s="17"/>
      <c r="J62" s="17">
        <f>Konvention_1master-KOmaster</f>
        <v>5</v>
      </c>
      <c r="K62" s="18"/>
      <c r="L62" s="23">
        <f t="shared" si="24"/>
        <v>4.666666666666667</v>
      </c>
      <c r="M62" s="23">
        <f t="shared" si="1"/>
        <v>9.3333333333333339</v>
      </c>
      <c r="N62" s="28">
        <f t="shared" si="2"/>
        <v>14</v>
      </c>
      <c r="O62" s="11">
        <f t="shared" si="25"/>
        <v>2884</v>
      </c>
      <c r="P62" s="11">
        <f>F62*G62*KOmaster+F62*CHmaster*J62+INmaster*G62*J62</f>
        <v>935</v>
      </c>
      <c r="Q62" s="18">
        <f t="shared" si="3"/>
        <v>100</v>
      </c>
      <c r="R62" s="16">
        <f t="shared" si="27"/>
        <v>3919</v>
      </c>
      <c r="S62" s="29">
        <f t="shared" si="4"/>
        <v>3.4342094071616911</v>
      </c>
      <c r="T62" s="22">
        <f t="shared" si="5"/>
        <v>2.2267585268350771</v>
      </c>
      <c r="U62" s="30">
        <f t="shared" si="6"/>
        <v>0.35723398826231184</v>
      </c>
      <c r="V62" s="29">
        <f t="shared" si="7"/>
        <v>6.0182019222590801</v>
      </c>
      <c r="W62" s="170">
        <v>0</v>
      </c>
      <c r="X62" s="4">
        <f t="shared" si="8"/>
        <v>6.0182019222590801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12.03640384451816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12.03640384451816</v>
      </c>
      <c r="AB62" s="166">
        <f t="shared" si="9"/>
        <v>0</v>
      </c>
    </row>
    <row r="63" spans="1:28" outlineLevel="1">
      <c r="A63" s="13" t="s">
        <v>56</v>
      </c>
      <c r="B63" s="9" t="s">
        <v>104</v>
      </c>
      <c r="C63" s="56" t="s">
        <v>137</v>
      </c>
      <c r="D63" s="16"/>
      <c r="E63" s="17">
        <f>Konvention_1master-KLmaster</f>
        <v>4</v>
      </c>
      <c r="F63" s="17"/>
      <c r="G63" s="17"/>
      <c r="H63" s="17">
        <f t="shared" ref="H63:H72" si="28">Konvention_1master-FFmaster</f>
        <v>5</v>
      </c>
      <c r="I63" s="17"/>
      <c r="J63" s="17"/>
      <c r="K63" s="18"/>
      <c r="L63" s="23">
        <f>(E63+H63+H63)/3</f>
        <v>4.666666666666667</v>
      </c>
      <c r="M63" s="23">
        <f t="shared" si="1"/>
        <v>9.3333333333333339</v>
      </c>
      <c r="N63" s="28">
        <f t="shared" si="2"/>
        <v>14</v>
      </c>
      <c r="O63" s="11">
        <f>H63*POWER(MUmaster,SIGN(D63))*POWER(KLmaster,SIGN(E63))*POWER(INmaster,SIGN(F63))*POWER(CHmaster,SIGN(G63))*POWER(FFmaster,SIGN(H63))*POWER(GEmaster,SIGN(I63))*POWER(KOmaster,SIGN(J63))*POWER(KKmaster,SIGN(K63))+H63*POWER(MUmaster,SIGN(D63))*POWER(KLmaster,SIGN(E63))*POWER(INmaster,SIGN(F63))*POWER(CHmaster,SIGN(G63))*POWER(FFmaster,SIGN(H63))*POWER(GEmaster,SIGN(I63))*POWER(KOmaster,SIGN(J63))*POWER(KKmaster,SIGN(K63))+E63*POWER(MUmaster,SIGN(D63))*POWER(KLmaster,SIGN(E63))*POWER(INmaster,SIGN(F63))*POWER(CHmaster,SIGN(G63))*POWER(FFmaster,SIGN(H63))*POWER(GEmaster,SIGN(I63))*POWER(KKmaster,SIGN(K63))*POWER(FFmaster,SIGN(H63))/POWER(KLmaster,SIGN(E63))</f>
        <v>2884</v>
      </c>
      <c r="P63" s="11">
        <f>E63*H63*FFmaster+E63*FFmaster*H63+KLmaster*H63*H63</f>
        <v>935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100</v>
      </c>
      <c r="R63" s="16">
        <f t="shared" si="27"/>
        <v>3919</v>
      </c>
      <c r="S63" s="29">
        <f t="shared" si="4"/>
        <v>3.4342094071616911</v>
      </c>
      <c r="T63" s="22">
        <f t="shared" si="5"/>
        <v>2.2267585268350771</v>
      </c>
      <c r="U63" s="30">
        <f t="shared" si="6"/>
        <v>0.35723398826231184</v>
      </c>
      <c r="V63" s="29">
        <f t="shared" si="7"/>
        <v>6.0182019222590801</v>
      </c>
      <c r="W63" s="170">
        <v>0</v>
      </c>
      <c r="X63" s="4">
        <f t="shared" si="8"/>
        <v>6.0182019222590801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24.072807689036321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24.072807689036321</v>
      </c>
      <c r="AB63" s="166">
        <f t="shared" si="9"/>
        <v>0</v>
      </c>
    </row>
    <row r="64" spans="1:28" outlineLevel="1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Konvention_1master-GEmaster</f>
        <v>5</v>
      </c>
      <c r="J64" s="17"/>
      <c r="K64" s="18">
        <f>Konvention_1master-KKmaster</f>
        <v>10</v>
      </c>
      <c r="L64" s="23">
        <f>(D64+E64+F64+G64+H64+I64+J64+K64)/3</f>
        <v>6.666666666666667</v>
      </c>
      <c r="M64" s="23">
        <f t="shared" si="1"/>
        <v>13.333333333333334</v>
      </c>
      <c r="N64" s="28">
        <f t="shared" si="2"/>
        <v>20</v>
      </c>
      <c r="O64" s="11">
        <f>D64*POWER(KLmaster,SIGN(E64))*POWER(INmaster,SIGN(F64))*POWER(CHmaster,SIGN(G64))*POWER(FFmaster,SIGN(H64))*POWER(GEmaster,SIGN(I64))*POWER(KOmaster,SIGN(J64))*POWER(KKmaster,SIGN(K64))+E64*POWER(MUmaster,SIGN(D64))*POWER(INmaster,SIGN(F64))*POWER(CHmaster,SIGN(G64))*POWER(FFmaster,SIGN(H64))*POWER(GEmaster,SIGN(I64))*POWER(KOmaster,SIGN(J64))*POWER(KKmaster,SIGN(K64))+F64*POWER(MUmaster,SIGN(D64))*POWER(KLmaster,SIGN(E64))*POWER(CHmaster,SIGN(G64))*POWER(FFmaster,SIGN(H64))*POWER(GEmaster,SIGN(I64))*POWER(KOmaster,SIGN(J64))*POWER(KKmaster,SIGN(K64))+G64*POWER(MUmaster,SIGN(D64))*POWER(KLmaster,SIGN(E64))*POWER(INmaster,SIGN(F64))*POWER(FFmaster,SIGN(H64))*POWER(GEmaster,SIGN(I64))*POWER(KOmaster,SIGN(J64))*POWER(KKmaster,SIGN(K64))+H64*POWER(MUmaster,SIGN(D64))*POWER(KLmaster,SIGN(E64))*POWER(INmaster,SIGN(F64))*POWER(CHmaster,SIGN(G64))*POWER(GEmaster,SIGN(I64))*POWER(KOmaster,SIGN(J64))*POWER(KKmaster,SIGN(K64))+I64*POWER(MUmaster,SIGN(D64))*POWER(KLmaster,SIGN(E64))*POWER(INmaster,SIGN(F64))*POWER(CHmaster,SIGN(G64))*POWER(FFmaster,SIGN(H64))*POWER(KOmaster,SIGN(J64))*POWER(KKmaster,SIGN(K64))+J64*POWER(MUmaster,SIGN(D64))*POWER(KLmaster,SIGN(E64))*POWER(INmaster,SIGN(F64))*POWER(CHmaster,SIGN(G64))*POWER(FFmaster,SIGN(H64))*POWER(GEmaster,SIGN(I64))*POWER(KKmaster,SIGN(K64))+K64*POWER(MUmaster,SIGN(D64))*POWER(KLmaster,SIGN(E64))*POWER(INmaster,SIGN(F64))*POWER(CHmaster,SIGN(G64))*POWER(FFmaster,SIGN(H64))*POWER(GEmaster,SIGN(I64))*POWER(KOmaster,SIGN(J64))</f>
        <v>3220</v>
      </c>
      <c r="P64" s="11">
        <f>H64*I64*KKmaster+H64*GEmaster*K64+FFmaster*I64*K64</f>
        <v>1625</v>
      </c>
      <c r="Q64" s="18">
        <f t="shared" si="3"/>
        <v>250</v>
      </c>
      <c r="R64" s="16">
        <f t="shared" si="27"/>
        <v>5095</v>
      </c>
      <c r="S64" s="29">
        <f t="shared" si="4"/>
        <v>4.2132809944389926</v>
      </c>
      <c r="T64" s="22">
        <f t="shared" si="5"/>
        <v>4.2525351651946357</v>
      </c>
      <c r="U64" s="30">
        <f t="shared" si="6"/>
        <v>0.98135426889106969</v>
      </c>
      <c r="V64" s="29">
        <f t="shared" si="7"/>
        <v>9.4471704285246982</v>
      </c>
      <c r="W64" s="170">
        <v>0</v>
      </c>
      <c r="X64" s="4">
        <f t="shared" si="8"/>
        <v>9.4471704285246982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18.894340857049396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18.894340857049396</v>
      </c>
      <c r="AB64" s="166">
        <f t="shared" si="9"/>
        <v>0</v>
      </c>
    </row>
    <row r="65" spans="1:47" outlineLevel="1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Konvention_1master-INmaster</f>
        <v>4</v>
      </c>
      <c r="G65" s="17"/>
      <c r="H65" s="17">
        <f t="shared" si="28"/>
        <v>5</v>
      </c>
      <c r="I65" s="17"/>
      <c r="J65" s="17"/>
      <c r="K65" s="18"/>
      <c r="L65" s="23">
        <f>(F65+H65+H65)/3</f>
        <v>4.666666666666667</v>
      </c>
      <c r="M65" s="23">
        <f t="shared" si="1"/>
        <v>9.3333333333333339</v>
      </c>
      <c r="N65" s="28">
        <f t="shared" si="2"/>
        <v>14</v>
      </c>
      <c r="O65" s="11">
        <f>H65*POWER(MUmaster,SIGN(D65))*POWER(KLmaster,SIGN(E65))*POWER(INmaster,SIGN(F65))*POWER(CHmaster,SIGN(G65))*POWER(FFmaster,SIGN(H65))*POWER(GEmaster,SIGN(I65))*POWER(KOmaster,SIGN(J65))*POWER(KKmaster,SIGN(K65))+H65*POWER(MUmaster,SIGN(D65))*POWER(KLmaster,SIGN(E65))*POWER(INmaster,SIGN(F65))*POWER(CHmaster,SIGN(G65))*POWER(FFmaster,SIGN(H65))*POWER(GEmaster,SIGN(I65))*POWER(KOmaster,SIGN(J65))*POWER(KKmaster,SIGN(K65))+F65*POWER(MUmaster,SIGN(D65))*POWER(KLmaster,SIGN(E65))*POWER(INmaster,SIGN(F65))*POWER(CHmaster,SIGN(G65))*POWER(FFmaster,SIGN(H65))*POWER(GEmaster,SIGN(I65))*POWER(KKmaster,SIGN(K65))*POWER(FFmaster,SIGN(H65))/POWER(INmaster,SIGN(F65))</f>
        <v>2884</v>
      </c>
      <c r="P65" s="11">
        <f>F65*H65*FFmaster+F65*FFmaster*H65+INmaster*H65*H65</f>
        <v>935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100</v>
      </c>
      <c r="R65" s="16">
        <f t="shared" si="27"/>
        <v>3919</v>
      </c>
      <c r="S65" s="29">
        <f t="shared" si="4"/>
        <v>3.4342094071616911</v>
      </c>
      <c r="T65" s="22">
        <f t="shared" si="5"/>
        <v>2.2267585268350771</v>
      </c>
      <c r="U65" s="30">
        <f t="shared" si="6"/>
        <v>0.35723398826231184</v>
      </c>
      <c r="V65" s="29">
        <f t="shared" si="7"/>
        <v>6.0182019222590801</v>
      </c>
      <c r="W65" s="170">
        <v>0</v>
      </c>
      <c r="X65" s="4">
        <f t="shared" si="8"/>
        <v>6.0182019222590801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6.0182019222590801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6.0182019222590801</v>
      </c>
      <c r="AB65" s="166">
        <f t="shared" si="9"/>
        <v>0</v>
      </c>
    </row>
    <row r="66" spans="1:47" outlineLevel="1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Konvention_1master-GEmaster</f>
        <v>5</v>
      </c>
      <c r="J66" s="17">
        <f>Konvention_1master-KOmaster</f>
        <v>5</v>
      </c>
      <c r="K66" s="18"/>
      <c r="L66" s="23">
        <f>(D66+E66+F66+G66+H66+I66+J66+K66)/3</f>
        <v>5</v>
      </c>
      <c r="M66" s="23">
        <f t="shared" si="1"/>
        <v>10</v>
      </c>
      <c r="N66" s="28">
        <f t="shared" si="2"/>
        <v>15</v>
      </c>
      <c r="O66" s="11">
        <f>D66*POWER(KLmaster,SIGN(E66))*POWER(INmaster,SIGN(F66))*POWER(CHmaster,SIGN(G66))*POWER(FFmaster,SIGN(H66))*POWER(GEmaster,SIGN(I66))*POWER(KOmaster,SIGN(J66))*POWER(KKmaster,SIGN(K66))+E66*POWER(MUmaster,SIGN(D66))*POWER(INmaster,SIGN(F66))*POWER(CHmaster,SIGN(G66))*POWER(FFmaster,SIGN(H66))*POWER(GEmaster,SIGN(I66))*POWER(KOmaster,SIGN(J66))*POWER(KKmaster,SIGN(K66))+F66*POWER(MUmaster,SIGN(D66))*POWER(KLmaster,SIGN(E66))*POWER(CHmaster,SIGN(G66))*POWER(FFmaster,SIGN(H66))*POWER(GEmaster,SIGN(I66))*POWER(KOmaster,SIGN(J66))*POWER(KKmaster,SIGN(K66))+G66*POWER(MUmaster,SIGN(D66))*POWER(KLmaster,SIGN(E66))*POWER(INmaster,SIGN(F66))*POWER(FFmaster,SIGN(H66))*POWER(GEmaster,SIGN(I66))*POWER(KOmaster,SIGN(J66))*POWER(KKmaster,SIGN(K66))+H66*POWER(MUmaster,SIGN(D66))*POWER(KLmaster,SIGN(E66))*POWER(INmaster,SIGN(F66))*POWER(CHmaster,SIGN(G66))*POWER(GEmaster,SIGN(I66))*POWER(KOmaster,SIGN(J66))*POWER(KKmaster,SIGN(K66))+I66*POWER(MUmaster,SIGN(D66))*POWER(KLmaster,SIGN(E66))*POWER(INmaster,SIGN(F66))*POWER(CHmaster,SIGN(G66))*POWER(FFmaster,SIGN(H66))*POWER(KOmaster,SIGN(J66))*POWER(KKmaster,SIGN(K66))+J66*POWER(MUmaster,SIGN(D66))*POWER(KLmaster,SIGN(E66))*POWER(INmaster,SIGN(F66))*POWER(CHmaster,SIGN(G66))*POWER(FFmaster,SIGN(H66))*POWER(GEmaster,SIGN(I66))*POWER(KKmaster,SIGN(K66))+K66*POWER(MUmaster,SIGN(D66))*POWER(KLmaster,SIGN(E66))*POWER(INmaster,SIGN(F66))*POWER(CHmaster,SIGN(G66))*POWER(FFmaster,SIGN(H66))*POWER(GEmaster,SIGN(I66))*POWER(KOmaster,SIGN(J66))</f>
        <v>2940</v>
      </c>
      <c r="P66" s="11">
        <f>H66*I66*KOmaster+H66*GEmaster*J66+FFmaster*I66*J66</f>
        <v>1050</v>
      </c>
      <c r="Q66" s="18">
        <f t="shared" si="3"/>
        <v>125</v>
      </c>
      <c r="R66" s="16">
        <f t="shared" si="27"/>
        <v>4115</v>
      </c>
      <c r="S66" s="29">
        <f t="shared" si="4"/>
        <v>3.5722964763061968</v>
      </c>
      <c r="T66" s="22">
        <f t="shared" si="5"/>
        <v>2.5516403402187122</v>
      </c>
      <c r="U66" s="30">
        <f t="shared" si="6"/>
        <v>0.45565006075334141</v>
      </c>
      <c r="V66" s="29">
        <f t="shared" si="7"/>
        <v>6.57958687727825</v>
      </c>
      <c r="W66" s="170">
        <v>0</v>
      </c>
      <c r="X66" s="4">
        <f t="shared" si="8"/>
        <v>6.57958687727825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13.1591737545565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13.1591737545565</v>
      </c>
      <c r="AB66" s="166">
        <f t="shared" si="9"/>
        <v>0</v>
      </c>
    </row>
    <row r="67" spans="1:47" outlineLevel="1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Konvention_1master-INmaster</f>
        <v>4</v>
      </c>
      <c r="G67" s="17"/>
      <c r="H67" s="17">
        <f t="shared" si="28"/>
        <v>5</v>
      </c>
      <c r="I67" s="17"/>
      <c r="J67" s="17"/>
      <c r="K67" s="18"/>
      <c r="L67" s="23">
        <f>(F67+H67+H67)/3</f>
        <v>4.666666666666667</v>
      </c>
      <c r="M67" s="23">
        <f t="shared" si="1"/>
        <v>9.3333333333333339</v>
      </c>
      <c r="N67" s="28">
        <f t="shared" si="2"/>
        <v>14</v>
      </c>
      <c r="O67" s="11">
        <f>H67*POWER(MUmaster,SIGN(D67))*POWER(KLmaster,SIGN(E67))*POWER(INmaster,SIGN(F67))*POWER(CHmaster,SIGN(G67))*POWER(FFmaster,SIGN(H67))*POWER(GEmaster,SIGN(I67))*POWER(KOmaster,SIGN(J67))*POWER(KKmaster,SIGN(K67))+H67*POWER(MUmaster,SIGN(D67))*POWER(KLmaster,SIGN(E67))*POWER(INmaster,SIGN(F67))*POWER(CHmaster,SIGN(G67))*POWER(FFmaster,SIGN(H67))*POWER(GEmaster,SIGN(I67))*POWER(KOmaster,SIGN(J67))*POWER(KKmaster,SIGN(K67))+F67*POWER(MUmaster,SIGN(D67))*POWER(KLmaster,SIGN(E67))*POWER(INmaster,SIGN(F67))*POWER(CHmaster,SIGN(G67))*POWER(FFmaster,SIGN(H67))*POWER(GEmaster,SIGN(I67))*POWER(KKmaster,SIGN(K67))*POWER(FFmaster,SIGN(H67))/POWER(INmaster,SIGN(F67))</f>
        <v>2884</v>
      </c>
      <c r="P67" s="11">
        <f>F67*H67*FFmaster+F67*FFmaster*H67+INmaster*H67*H67</f>
        <v>935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100</v>
      </c>
      <c r="R67" s="16">
        <f t="shared" si="27"/>
        <v>3919</v>
      </c>
      <c r="S67" s="29">
        <f t="shared" si="4"/>
        <v>3.4342094071616911</v>
      </c>
      <c r="T67" s="22">
        <f t="shared" si="5"/>
        <v>2.2267585268350771</v>
      </c>
      <c r="U67" s="30">
        <f t="shared" si="6"/>
        <v>0.35723398826231184</v>
      </c>
      <c r="V67" s="29">
        <f t="shared" si="7"/>
        <v>6.0182019222590801</v>
      </c>
      <c r="W67" s="170">
        <v>0</v>
      </c>
      <c r="X67" s="4">
        <f t="shared" si="8"/>
        <v>6.0182019222590801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6.0182019222590801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6.0182019222590801</v>
      </c>
      <c r="AB67" s="166">
        <f t="shared" si="9"/>
        <v>0</v>
      </c>
    </row>
    <row r="68" spans="1:47" outlineLevel="1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Konvention_1master-KOmaster</f>
        <v>5</v>
      </c>
      <c r="K68" s="18">
        <f>Konvention_1master-KKmaster</f>
        <v>10</v>
      </c>
      <c r="L68" s="23">
        <f>(D68+E68+F68+G68+H68+I68+J68+K68)/3</f>
        <v>6.666666666666667</v>
      </c>
      <c r="M68" s="23">
        <f t="shared" si="1"/>
        <v>13.333333333333334</v>
      </c>
      <c r="N68" s="28">
        <f t="shared" si="2"/>
        <v>20</v>
      </c>
      <c r="O68" s="11">
        <f>D68*POWER(KLmaster,SIGN(E68))*POWER(INmaster,SIGN(F68))*POWER(CHmaster,SIGN(G68))*POWER(FFmaster,SIGN(H68))*POWER(GEmaster,SIGN(I68))*POWER(KOmaster,SIGN(J68))*POWER(KKmaster,SIGN(K68))+E68*POWER(MUmaster,SIGN(D68))*POWER(INmaster,SIGN(F68))*POWER(CHmaster,SIGN(G68))*POWER(FFmaster,SIGN(H68))*POWER(GEmaster,SIGN(I68))*POWER(KOmaster,SIGN(J68))*POWER(KKmaster,SIGN(K68))+F68*POWER(MUmaster,SIGN(D68))*POWER(KLmaster,SIGN(E68))*POWER(CHmaster,SIGN(G68))*POWER(FFmaster,SIGN(H68))*POWER(GEmaster,SIGN(I68))*POWER(KOmaster,SIGN(J68))*POWER(KKmaster,SIGN(K68))+G68*POWER(MUmaster,SIGN(D68))*POWER(KLmaster,SIGN(E68))*POWER(INmaster,SIGN(F68))*POWER(FFmaster,SIGN(H68))*POWER(GEmaster,SIGN(I68))*POWER(KOmaster,SIGN(J68))*POWER(KKmaster,SIGN(K68))+H68*POWER(MUmaster,SIGN(D68))*POWER(KLmaster,SIGN(E68))*POWER(INmaster,SIGN(F68))*POWER(CHmaster,SIGN(G68))*POWER(GEmaster,SIGN(I68))*POWER(KOmaster,SIGN(J68))*POWER(KKmaster,SIGN(K68))+I68*POWER(MUmaster,SIGN(D68))*POWER(KLmaster,SIGN(E68))*POWER(INmaster,SIGN(F68))*POWER(CHmaster,SIGN(G68))*POWER(FFmaster,SIGN(H68))*POWER(KOmaster,SIGN(J68))*POWER(KKmaster,SIGN(K68))+J68*POWER(MUmaster,SIGN(D68))*POWER(KLmaster,SIGN(E68))*POWER(INmaster,SIGN(F68))*POWER(CHmaster,SIGN(G68))*POWER(FFmaster,SIGN(H68))*POWER(GEmaster,SIGN(I68))*POWER(KKmaster,SIGN(K68))+K68*POWER(MUmaster,SIGN(D68))*POWER(KLmaster,SIGN(E68))*POWER(INmaster,SIGN(F68))*POWER(CHmaster,SIGN(G68))*POWER(FFmaster,SIGN(H68))*POWER(GEmaster,SIGN(I68))*POWER(KOmaster,SIGN(J68))</f>
        <v>3220</v>
      </c>
      <c r="P68" s="11">
        <f>H68*J68*KKmaster+H68*KOmaster*K68+FFmaster*J68*K68</f>
        <v>1625</v>
      </c>
      <c r="Q68" s="18">
        <f>IFERROR(D68^SIGN(D68),1)*IFERROR(E68^SIGN(E68),1)*IFERROR(F68^SIGN(F68),1)*IFERROR(G68^SIGN(G68),1)*IFERROR(H68^SIGN(H68),1)*IFERROR(I68^SIGN(I68),1)*IFERROR(J68^SIGN(J68),1)*IFERROR(K68^SIGN(K68),1)</f>
        <v>250</v>
      </c>
      <c r="R68" s="16">
        <f t="shared" si="27"/>
        <v>5095</v>
      </c>
      <c r="S68" s="29">
        <f t="shared" si="4"/>
        <v>4.2132809944389926</v>
      </c>
      <c r="T68" s="22">
        <f t="shared" si="5"/>
        <v>4.2525351651946357</v>
      </c>
      <c r="U68" s="30">
        <f t="shared" si="6"/>
        <v>0.98135426889106969</v>
      </c>
      <c r="V68" s="29">
        <f t="shared" si="7"/>
        <v>9.4471704285246982</v>
      </c>
      <c r="W68" s="170">
        <v>0</v>
      </c>
      <c r="X68" s="4">
        <f t="shared" si="8"/>
        <v>9.4471704285246982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28.341511285574093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28.341511285574093</v>
      </c>
      <c r="AB68" s="166">
        <f t="shared" si="9"/>
        <v>0</v>
      </c>
    </row>
    <row r="69" spans="1:47" outlineLevel="1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Konvention_1master-CHmaster</f>
        <v>5</v>
      </c>
      <c r="H69" s="17">
        <f t="shared" si="28"/>
        <v>5</v>
      </c>
      <c r="I69" s="17"/>
      <c r="J69" s="17">
        <f>Konvention_1master-KOmaster</f>
        <v>5</v>
      </c>
      <c r="K69" s="18"/>
      <c r="L69" s="23">
        <f>(D69+E69+F69+G69+H69+I69+J69+K69)/3</f>
        <v>5</v>
      </c>
      <c r="M69" s="23">
        <f t="shared" si="1"/>
        <v>10</v>
      </c>
      <c r="N69" s="28">
        <f t="shared" si="2"/>
        <v>15</v>
      </c>
      <c r="O69" s="11">
        <f>D69*POWER(KLmaster,SIGN(E69))*POWER(INmaster,SIGN(F69))*POWER(CHmaster,SIGN(G69))*POWER(FFmaster,SIGN(H69))*POWER(GEmaster,SIGN(I69))*POWER(KOmaster,SIGN(J69))*POWER(KKmaster,SIGN(K69))+E69*POWER(MUmaster,SIGN(D69))*POWER(INmaster,SIGN(F69))*POWER(CHmaster,SIGN(G69))*POWER(FFmaster,SIGN(H69))*POWER(GEmaster,SIGN(I69))*POWER(KOmaster,SIGN(J69))*POWER(KKmaster,SIGN(K69))+F69*POWER(MUmaster,SIGN(D69))*POWER(KLmaster,SIGN(E69))*POWER(CHmaster,SIGN(G69))*POWER(FFmaster,SIGN(H69))*POWER(GEmaster,SIGN(I69))*POWER(KOmaster,SIGN(J69))*POWER(KKmaster,SIGN(K69))+G69*POWER(MUmaster,SIGN(D69))*POWER(KLmaster,SIGN(E69))*POWER(INmaster,SIGN(F69))*POWER(FFmaster,SIGN(H69))*POWER(GEmaster,SIGN(I69))*POWER(KOmaster,SIGN(J69))*POWER(KKmaster,SIGN(K69))+H69*POWER(MUmaster,SIGN(D69))*POWER(KLmaster,SIGN(E69))*POWER(INmaster,SIGN(F69))*POWER(CHmaster,SIGN(G69))*POWER(GEmaster,SIGN(I69))*POWER(KOmaster,SIGN(J69))*POWER(KKmaster,SIGN(K69))+I69*POWER(MUmaster,SIGN(D69))*POWER(KLmaster,SIGN(E69))*POWER(INmaster,SIGN(F69))*POWER(CHmaster,SIGN(G69))*POWER(FFmaster,SIGN(H69))*POWER(KOmaster,SIGN(J69))*POWER(KKmaster,SIGN(K69))+J69*POWER(MUmaster,SIGN(D69))*POWER(KLmaster,SIGN(E69))*POWER(INmaster,SIGN(F69))*POWER(CHmaster,SIGN(G69))*POWER(FFmaster,SIGN(H69))*POWER(GEmaster,SIGN(I69))*POWER(KKmaster,SIGN(K69))+K69*POWER(MUmaster,SIGN(D69))*POWER(KLmaster,SIGN(E69))*POWER(INmaster,SIGN(F69))*POWER(CHmaster,SIGN(G69))*POWER(FFmaster,SIGN(H69))*POWER(GEmaster,SIGN(I69))*POWER(KOmaster,SIGN(J69))</f>
        <v>2940</v>
      </c>
      <c r="P69" s="11">
        <f>G69*H69*KOmaster+G69*FFmaster*J69+CHmaster*H69*J69</f>
        <v>1050</v>
      </c>
      <c r="Q69" s="18">
        <f>IFERROR(D69^SIGN(D69),1)*IFERROR(E69^SIGN(E69),1)*IFERROR(F69^SIGN(F69),1)*IFERROR(G69^SIGN(G69),1)*IFERROR(H69^SIGN(H69),1)*IFERROR(I69^SIGN(I69),1)*IFERROR(J69^SIGN(J69),1)*IFERROR(K69^SIGN(K69),1)</f>
        <v>125</v>
      </c>
      <c r="R69" s="16">
        <f t="shared" si="27"/>
        <v>4115</v>
      </c>
      <c r="S69" s="29">
        <f t="shared" si="4"/>
        <v>3.5722964763061968</v>
      </c>
      <c r="T69" s="22">
        <f t="shared" si="5"/>
        <v>2.5516403402187122</v>
      </c>
      <c r="U69" s="30">
        <f t="shared" si="6"/>
        <v>0.45565006075334141</v>
      </c>
      <c r="V69" s="29">
        <f t="shared" si="7"/>
        <v>6.57958687727825</v>
      </c>
      <c r="W69" s="170">
        <v>0</v>
      </c>
      <c r="X69" s="4">
        <f t="shared" si="8"/>
        <v>6.57958687727825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6.57958687727825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6.57958687727825</v>
      </c>
      <c r="AB69" s="166">
        <f t="shared" si="9"/>
        <v>0</v>
      </c>
    </row>
    <row r="70" spans="1:47" outlineLevel="1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Konvention_1master-INmaster</f>
        <v>4</v>
      </c>
      <c r="G70" s="17"/>
      <c r="H70" s="17">
        <f t="shared" si="28"/>
        <v>5</v>
      </c>
      <c r="I70" s="17"/>
      <c r="J70" s="17"/>
      <c r="K70" s="18"/>
      <c r="L70" s="23">
        <f>(F70+H70+H70)/3</f>
        <v>4.666666666666667</v>
      </c>
      <c r="M70" s="23">
        <f t="shared" si="1"/>
        <v>9.3333333333333339</v>
      </c>
      <c r="N70" s="28">
        <f t="shared" si="2"/>
        <v>14</v>
      </c>
      <c r="O70" s="11">
        <f>H70*POWER(MUmaster,SIGN(D70))*POWER(KLmaster,SIGN(E70))*POWER(INmaster,SIGN(F70))*POWER(CHmaster,SIGN(G70))*POWER(FFmaster,SIGN(H70))*POWER(GEmaster,SIGN(I70))*POWER(KOmaster,SIGN(J70))*POWER(KKmaster,SIGN(K70))+H70*POWER(MUmaster,SIGN(D70))*POWER(KLmaster,SIGN(E70))*POWER(INmaster,SIGN(F70))*POWER(CHmaster,SIGN(G70))*POWER(FFmaster,SIGN(H70))*POWER(GEmaster,SIGN(I70))*POWER(KOmaster,SIGN(J70))*POWER(KKmaster,SIGN(K70))+F70*POWER(MUmaster,SIGN(D70))*POWER(KLmaster,SIGN(E70))*POWER(INmaster,SIGN(F70))*POWER(CHmaster,SIGN(G70))*POWER(FFmaster,SIGN(H70))*POWER(GEmaster,SIGN(I70))*POWER(KKmaster,SIGN(K70))*POWER(FFmaster,SIGN(H70))/POWER(INmaster,SIGN(F70))</f>
        <v>2884</v>
      </c>
      <c r="P70" s="11">
        <f>F70*H70*FFmaster+F70*FFmaster*H70+INmaster*H70*H70</f>
        <v>935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100</v>
      </c>
      <c r="R70" s="16">
        <f t="shared" si="27"/>
        <v>3919</v>
      </c>
      <c r="S70" s="29">
        <f t="shared" si="4"/>
        <v>3.4342094071616911</v>
      </c>
      <c r="T70" s="22">
        <f t="shared" si="5"/>
        <v>2.2267585268350771</v>
      </c>
      <c r="U70" s="30">
        <f t="shared" si="6"/>
        <v>0.35723398826231184</v>
      </c>
      <c r="V70" s="29">
        <f t="shared" si="7"/>
        <v>6.0182019222590801</v>
      </c>
      <c r="W70" s="170">
        <v>0</v>
      </c>
      <c r="X70" s="4">
        <f t="shared" si="8"/>
        <v>6.0182019222590801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18.054605766777239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18.054605766777239</v>
      </c>
      <c r="AB70" s="166">
        <f t="shared" si="9"/>
        <v>0</v>
      </c>
    </row>
    <row r="71" spans="1:47" outlineLevel="1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Konvention_1master-KKmaster</f>
        <v>10</v>
      </c>
      <c r="L71" s="23">
        <f>(H71+H71+K71)/3</f>
        <v>6.666666666666667</v>
      </c>
      <c r="M71" s="23">
        <f t="shared" si="1"/>
        <v>13.333333333333334</v>
      </c>
      <c r="N71" s="28">
        <f t="shared" si="2"/>
        <v>20</v>
      </c>
      <c r="O71" s="11">
        <f>H71*POWER(MUmaster,SIGN(D71))*POWER(KLmaster,SIGN(E71))*POWER(INmaster,SIGN(F71))*POWER(CHmaster,SIGN(G71))*POWER(FFmaster,SIGN(H71))*POWER(GEmaster,SIGN(I71))*POWER(KOmaster,SIGN(J71))*POWER(KKmaster,SIGN(K71))+H71*POWER(MUmaster,SIGN(D71))*POWER(KLmaster,SIGN(E71))*POWER(INmaster,SIGN(F71))*POWER(CHmaster,SIGN(G71))*POWER(FFmaster,SIGN(H71))*POWER(GEmaster,SIGN(I71))*POWER(KOmaster,SIGN(J71))*POWER(KKmaster,SIGN(K71))+K71*POWER(MUmaster,SIGN(D71))*POWER(KLmaster,SIGN(E71))*POWER(INmaster,SIGN(F71))*POWER(CHmaster,SIGN(G71))*POWER(FFmaster,SIGN(H71))*POWER(GEmaster,SIGN(I71))*POWER(KKmaster,SIGN(K71))*POWER(FFmaster,SIGN(H71))/POWER(KKmaster,SIGN(K71))</f>
        <v>3220</v>
      </c>
      <c r="P71" s="11">
        <f>H71*H71*KKmaster+H71*FFmaster*K71+FFmaster*H71*K71</f>
        <v>1625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250</v>
      </c>
      <c r="R71" s="16">
        <f t="shared" si="27"/>
        <v>5095</v>
      </c>
      <c r="S71" s="29">
        <f t="shared" si="4"/>
        <v>4.2132809944389926</v>
      </c>
      <c r="T71" s="22">
        <f t="shared" si="5"/>
        <v>4.2525351651946357</v>
      </c>
      <c r="U71" s="30">
        <f t="shared" si="6"/>
        <v>0.98135426889106969</v>
      </c>
      <c r="V71" s="29">
        <f t="shared" si="7"/>
        <v>9.4471704285246982</v>
      </c>
      <c r="W71" s="170">
        <v>0</v>
      </c>
      <c r="X71" s="4">
        <f t="shared" si="8"/>
        <v>9.4471704285246982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9.4471704285246982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9.4471704285246982</v>
      </c>
      <c r="AB71" s="166">
        <f t="shared" si="9"/>
        <v>0</v>
      </c>
    </row>
    <row r="72" spans="1:47" outlineLevel="1">
      <c r="A72" s="36" t="s">
        <v>66</v>
      </c>
      <c r="B72" s="10" t="s">
        <v>104</v>
      </c>
      <c r="C72" s="49" t="s">
        <v>136</v>
      </c>
      <c r="D72" s="20"/>
      <c r="E72" s="15">
        <f>Konvention_1master-KLmaster</f>
        <v>4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4.666666666666667</v>
      </c>
      <c r="M72" s="21">
        <f t="shared" si="1"/>
        <v>9.3333333333333339</v>
      </c>
      <c r="N72" s="32">
        <f t="shared" si="2"/>
        <v>14</v>
      </c>
      <c r="O72" s="15">
        <f>H72*POWER(MUmaster,SIGN(D72))*POWER(KLmaster,SIGN(E72))*POWER(INmaster,SIGN(F72))*POWER(CHmaster,SIGN(G72))*POWER(FFmaster,SIGN(H72))*POWER(GEmaster,SIGN(I72))*POWER(KOmaster,SIGN(J72))*POWER(KKmaster,SIGN(K72))+H72*POWER(MUmaster,SIGN(D72))*POWER(KLmaster,SIGN(E72))*POWER(INmaster,SIGN(F72))*POWER(CHmaster,SIGN(G72))*POWER(FFmaster,SIGN(H72))*POWER(GEmaster,SIGN(I72))*POWER(KOmaster,SIGN(J72))*POWER(KKmaster,SIGN(K72))+E72*POWER(MUmaster,SIGN(D72))*POWER(KLmaster,SIGN(E72))*POWER(INmaster,SIGN(F72))*POWER(CHmaster,SIGN(G72))*POWER(FFmaster,SIGN(H72))*POWER(GEmaster,SIGN(I72))*POWER(KKmaster,SIGN(K72))*POWER(FFmaster,SIGN(H72))/POWER(KLmaster,SIGN(E72))</f>
        <v>2884</v>
      </c>
      <c r="P72" s="15">
        <f>E72*H72*FFmaster+E72*FFmaster*H72+KLmaster*H72*H72</f>
        <v>935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100</v>
      </c>
      <c r="R72" s="20">
        <f>SUM(O72:Q72)</f>
        <v>3919</v>
      </c>
      <c r="S72" s="33">
        <f t="shared" si="4"/>
        <v>3.4342094071616911</v>
      </c>
      <c r="T72" s="21">
        <f t="shared" si="5"/>
        <v>2.2267585268350771</v>
      </c>
      <c r="U72" s="34">
        <f t="shared" si="6"/>
        <v>0.35723398826231184</v>
      </c>
      <c r="V72" s="33">
        <f t="shared" si="7"/>
        <v>6.0182019222590801</v>
      </c>
      <c r="W72" s="170">
        <v>0</v>
      </c>
      <c r="X72" s="5">
        <f t="shared" si="8"/>
        <v>6.0182019222590801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6.0182019222590801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6.0182019222590801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 t="s">
        <v>156</v>
      </c>
      <c r="Y73" s="11"/>
      <c r="Z73" s="37"/>
      <c r="AA73" s="11"/>
      <c r="AB73" s="164"/>
    </row>
    <row r="74" spans="1:47" ht="15.75" thickBot="1">
      <c r="N74" s="37"/>
      <c r="O74" s="25">
        <f>AVERAGE(O10:O72)</f>
        <v>2901.593220338983</v>
      </c>
      <c r="P74" s="26">
        <f>AVERAGE(P10:P72)</f>
        <v>1023.3559322033898</v>
      </c>
      <c r="Q74" s="27">
        <f>AVERAGE(Q10:Q72)</f>
        <v>122.93220338983051</v>
      </c>
      <c r="R74" s="27">
        <f>O74+P74+Q74</f>
        <v>4047.8813559322034</v>
      </c>
      <c r="W74" s="176" t="s">
        <v>155</v>
      </c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94.625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6.4667247075501972</v>
      </c>
      <c r="W75" s="177">
        <f>IFERROR(W78/COUNTIF(W10:W72,"&gt;0"),0)</f>
        <v>0</v>
      </c>
      <c r="X75" s="47">
        <f>IFERROR(X78/COUNTIF(X10:X72,"&gt;0"),0)</f>
        <v>6.4667247075501972</v>
      </c>
      <c r="Y75" s="107">
        <f>IFERROR(Y78/COUNTIF(Y10:Y72,"&gt;0"),0)</f>
        <v>13.514895146790757</v>
      </c>
      <c r="Z75" s="107">
        <f>AVERAGE(Z10:Z23,Z25:Z33,Z35:Z41,Z43:Z54,Z56:Z72)</f>
        <v>0</v>
      </c>
      <c r="AA75" s="107">
        <f>AVERAGE(AA10:AA23,AA25:AA33,AA35:AA41,AA43:AA54,AA56:AA72)</f>
        <v>13.514895146790757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 t="s">
        <v>155</v>
      </c>
      <c r="Z76" s="157"/>
    </row>
    <row r="77" spans="1:47" ht="15.75" thickBot="1"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 t="s">
        <v>155</v>
      </c>
      <c r="Z77" s="157"/>
    </row>
    <row r="78" spans="1:47">
      <c r="A78" s="109"/>
      <c r="D78" s="153">
        <f>SUM(D10:D72)</f>
        <v>90</v>
      </c>
      <c r="E78" s="154">
        <f t="shared" ref="E78:K78" si="29">SUM(E10:E72)</f>
        <v>112</v>
      </c>
      <c r="F78" s="154">
        <f t="shared" si="29"/>
        <v>120</v>
      </c>
      <c r="G78" s="154">
        <f t="shared" si="29"/>
        <v>90</v>
      </c>
      <c r="H78" s="154">
        <f t="shared" si="29"/>
        <v>95</v>
      </c>
      <c r="I78" s="154">
        <f t="shared" si="29"/>
        <v>75</v>
      </c>
      <c r="J78" s="154">
        <f t="shared" si="29"/>
        <v>75</v>
      </c>
      <c r="K78" s="155">
        <f t="shared" si="29"/>
        <v>100</v>
      </c>
      <c r="L78" s="43">
        <f>SUM(L10:L72)</f>
        <v>289.66666666666674</v>
      </c>
      <c r="M78" s="44">
        <f>SUM(M10:M72)</f>
        <v>579.33333333333348</v>
      </c>
      <c r="N78" s="45">
        <f>SUM(N10:N72)</f>
        <v>869</v>
      </c>
      <c r="O78" s="40">
        <f>O74/O76</f>
        <v>0.42303443947207797</v>
      </c>
      <c r="P78" s="41">
        <f>P74/P76</f>
        <v>0.14919899871750836</v>
      </c>
      <c r="Q78" s="42">
        <f>Q74/Q76</f>
        <v>1.7922758913811124E-2</v>
      </c>
      <c r="R78" s="40">
        <f>O78+P78+Q78</f>
        <v>0.59015619710339751</v>
      </c>
      <c r="S78" s="40">
        <f>L78*O74/R74</f>
        <v>207.6382092885307</v>
      </c>
      <c r="T78" s="41">
        <f>M78*P74/R74</f>
        <v>146.46284099235845</v>
      </c>
      <c r="U78" s="42">
        <f>N78*Q74/R74</f>
        <v>26.391110645870405</v>
      </c>
      <c r="V78" s="40">
        <f>SUMIF(V10:V72,"&gt;0")</f>
        <v>381.53675774546161</v>
      </c>
      <c r="W78" s="178">
        <f>SUM(W10:W72)</f>
        <v>0</v>
      </c>
      <c r="X78" s="150">
        <f>SUMIF(X10:X72,"&gt;0")</f>
        <v>381.53675774546161</v>
      </c>
      <c r="Y78" s="46">
        <f>SUMIF(Y10:Y72,"&gt;0")</f>
        <v>797.3788136606546</v>
      </c>
      <c r="Z78" s="69">
        <f>SUM(Z10:Z72)</f>
        <v>0</v>
      </c>
      <c r="AA78" s="68">
        <f>SUM(AA10:AA72)</f>
        <v>797.3788136606546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67" t="s">
        <v>149</v>
      </c>
      <c r="S79" s="138" t="s">
        <v>125</v>
      </c>
      <c r="T79" s="139"/>
      <c r="U79" s="140"/>
      <c r="V79" s="53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</row>
    <row r="80" spans="1:47">
      <c r="W80" s="144" t="s">
        <v>155</v>
      </c>
    </row>
    <row r="81" spans="1:27" ht="15.75" thickBot="1">
      <c r="W81" s="144" t="s">
        <v>155</v>
      </c>
    </row>
    <row r="82" spans="1:27" ht="20.25" thickTop="1" thickBot="1">
      <c r="A82" s="108" t="s">
        <v>153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98"/>
      <c r="W82" s="144" t="s">
        <v>155</v>
      </c>
    </row>
    <row r="83" spans="1:27" ht="15.75" customHeight="1" thickTop="1" thickBot="1">
      <c r="A83" s="99"/>
      <c r="B83" s="17"/>
      <c r="C83" s="78"/>
      <c r="D83" s="93" t="s">
        <v>0</v>
      </c>
      <c r="E83" s="94" t="s">
        <v>1</v>
      </c>
      <c r="F83" s="94" t="s">
        <v>2</v>
      </c>
      <c r="G83" s="94" t="s">
        <v>3</v>
      </c>
      <c r="H83" s="94" t="s">
        <v>4</v>
      </c>
      <c r="I83" s="94" t="s">
        <v>5</v>
      </c>
      <c r="J83" s="94" t="s">
        <v>6</v>
      </c>
      <c r="K83" s="95" t="s">
        <v>7</v>
      </c>
      <c r="L83" s="78"/>
      <c r="M83" s="88" t="s">
        <v>145</v>
      </c>
      <c r="N83" s="89" t="s">
        <v>171</v>
      </c>
      <c r="O83" s="89" t="s">
        <v>148</v>
      </c>
      <c r="P83" s="89" t="s">
        <v>146</v>
      </c>
      <c r="Q83" s="90" t="s">
        <v>147</v>
      </c>
      <c r="R83" s="80"/>
      <c r="S83" s="64"/>
      <c r="T83" s="64"/>
      <c r="U83" s="64"/>
      <c r="V83" s="64"/>
      <c r="W83" s="144" t="s">
        <v>155</v>
      </c>
      <c r="Y83" s="66"/>
      <c r="AA83" s="66"/>
    </row>
    <row r="84" spans="1:27" ht="15.75" thickBot="1">
      <c r="A84" s="99"/>
      <c r="B84" s="1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86">
        <f>L5</f>
        <v>705</v>
      </c>
      <c r="N84" s="91">
        <f>M5</f>
        <v>0</v>
      </c>
      <c r="O84" s="91">
        <f>N5</f>
        <v>705</v>
      </c>
      <c r="P84" s="92">
        <f>AP_erhalten</f>
        <v>1100</v>
      </c>
      <c r="Q84" s="87">
        <f>P5</f>
        <v>395</v>
      </c>
      <c r="R84" s="80"/>
      <c r="S84" s="64"/>
      <c r="T84" s="64"/>
      <c r="U84" s="64"/>
      <c r="V84" s="64"/>
      <c r="W84" s="144" t="s">
        <v>155</v>
      </c>
      <c r="Y84" s="66"/>
      <c r="AA84" s="66"/>
    </row>
    <row r="85" spans="1:27" ht="15.75" thickBot="1">
      <c r="A85" s="81"/>
      <c r="B85" s="106">
        <f>N5+AA78</f>
        <v>1502.3788136606545</v>
      </c>
      <c r="C85" s="78"/>
      <c r="D85" s="68">
        <f>'MU+1'!N5+'MU+1'!AA78</f>
        <v>1503.918523189589</v>
      </c>
      <c r="E85" s="68">
        <f>'KL+1'!N5+'KL+1'!AA78</f>
        <v>1508.3268586973131</v>
      </c>
      <c r="F85" s="68">
        <f>'IN+1'!N5+'IN+1'!AA78</f>
        <v>1509.859198362137</v>
      </c>
      <c r="G85" s="68">
        <f>'CH+1'!N5+'CH+1'!AA78</f>
        <v>1511.2147539966509</v>
      </c>
      <c r="H85" s="68">
        <f>'FF+1'!N5+'FF+1'!AA78</f>
        <v>1506.218493083122</v>
      </c>
      <c r="I85" s="68">
        <f>'GE+1'!N5+'GE+1'!AA78</f>
        <v>1510.5646887167527</v>
      </c>
      <c r="J85" s="68">
        <f>'KO+1'!N5+'KO+1'!AA78</f>
        <v>1511.2150342959233</v>
      </c>
      <c r="K85" s="68">
        <f>'KK+1'!N5+'KK+1'!AA78</f>
        <v>1502.6600667998787</v>
      </c>
      <c r="L85" s="78"/>
      <c r="M85" s="17"/>
      <c r="N85" s="17"/>
      <c r="O85" s="17"/>
      <c r="P85" s="17"/>
      <c r="Q85" s="17"/>
      <c r="R85" s="100"/>
      <c r="U85" s="64"/>
      <c r="V85" s="64"/>
      <c r="W85" s="144" t="s">
        <v>155</v>
      </c>
      <c r="Y85" s="66"/>
      <c r="AA85" s="66"/>
    </row>
    <row r="86" spans="1:27" ht="20.25" thickTop="1" thickBot="1">
      <c r="A86" s="81"/>
      <c r="B86" s="48" t="s">
        <v>143</v>
      </c>
      <c r="C86" s="17"/>
      <c r="D86" s="124" t="s">
        <v>144</v>
      </c>
      <c r="E86" s="125"/>
      <c r="F86" s="125"/>
      <c r="G86" s="125"/>
      <c r="H86" s="125"/>
      <c r="I86" s="125"/>
      <c r="J86" s="125"/>
      <c r="K86" s="126"/>
      <c r="L86" s="78"/>
      <c r="M86" s="172" t="s">
        <v>151</v>
      </c>
      <c r="N86" s="173"/>
      <c r="O86" s="17"/>
      <c r="P86" s="17"/>
      <c r="Q86" s="17"/>
      <c r="R86" s="100"/>
      <c r="U86" s="64"/>
      <c r="V86" s="64"/>
      <c r="W86" s="144" t="s">
        <v>155</v>
      </c>
    </row>
    <row r="87" spans="1:27" ht="16.5" thickTop="1" thickBot="1">
      <c r="A87" s="81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78"/>
      <c r="M87" s="121" t="s">
        <v>158</v>
      </c>
      <c r="N87" s="122"/>
      <c r="O87" s="122"/>
      <c r="P87" s="122"/>
      <c r="Q87" s="122"/>
      <c r="R87" s="123"/>
      <c r="S87" s="64"/>
      <c r="T87" s="64"/>
      <c r="U87" s="64"/>
      <c r="V87" s="64"/>
      <c r="W87" s="144" t="s">
        <v>155</v>
      </c>
    </row>
    <row r="88" spans="1:27">
      <c r="A88" s="81"/>
      <c r="B88" s="17"/>
      <c r="C88" s="17"/>
      <c r="D88" s="68">
        <f>D85-B85</f>
        <v>1.5397095289345089</v>
      </c>
      <c r="E88" s="68">
        <f>E85-B85</f>
        <v>5.948045036658641</v>
      </c>
      <c r="F88" s="68">
        <f>F85-B85</f>
        <v>7.4803847014825351</v>
      </c>
      <c r="G88" s="68">
        <f>G85-B85</f>
        <v>8.8359403359963835</v>
      </c>
      <c r="H88" s="68">
        <f>H85-B85</f>
        <v>3.8396794224674977</v>
      </c>
      <c r="I88" s="68">
        <f>I85-B85</f>
        <v>8.1858750560982116</v>
      </c>
      <c r="J88" s="68">
        <f>J85-B85</f>
        <v>8.8362206352687735</v>
      </c>
      <c r="K88" s="68">
        <f>K85-B85</f>
        <v>0.28125313922419082</v>
      </c>
      <c r="L88" s="145" t="s">
        <v>172</v>
      </c>
      <c r="M88" s="115" t="s">
        <v>159</v>
      </c>
      <c r="N88" s="116"/>
      <c r="O88" s="116"/>
      <c r="P88" s="116"/>
      <c r="Q88" s="116"/>
      <c r="R88" s="117"/>
      <c r="S88" s="64"/>
      <c r="T88" s="64"/>
      <c r="U88" s="64"/>
      <c r="V88" s="64"/>
      <c r="W88" s="144" t="s">
        <v>155</v>
      </c>
    </row>
    <row r="89" spans="1:27" ht="15.75" thickBot="1">
      <c r="A89" s="81"/>
      <c r="B89" s="17"/>
      <c r="C89" s="17"/>
      <c r="D89" s="124" t="s">
        <v>176</v>
      </c>
      <c r="E89" s="125"/>
      <c r="F89" s="125"/>
      <c r="G89" s="125"/>
      <c r="H89" s="125"/>
      <c r="I89" s="125"/>
      <c r="J89" s="125"/>
      <c r="K89" s="126"/>
      <c r="L89" s="78"/>
      <c r="M89" s="118" t="s">
        <v>152</v>
      </c>
      <c r="N89" s="119"/>
      <c r="O89" s="119"/>
      <c r="P89" s="119"/>
      <c r="Q89" s="119"/>
      <c r="R89" s="120"/>
      <c r="S89" s="143" t="s">
        <v>154</v>
      </c>
      <c r="T89" s="143" t="s">
        <v>154</v>
      </c>
      <c r="U89" s="143" t="s">
        <v>165</v>
      </c>
      <c r="V89" s="143" t="s">
        <v>178</v>
      </c>
      <c r="W89" s="143" t="s">
        <v>157</v>
      </c>
    </row>
    <row r="90" spans="1:27" ht="15.75" thickBot="1">
      <c r="A90" s="82"/>
      <c r="B90" s="83"/>
      <c r="C90" s="83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5"/>
      <c r="S90" s="64"/>
      <c r="T90" s="64"/>
      <c r="U90" s="64"/>
      <c r="V90" s="64"/>
      <c r="W90" s="57"/>
    </row>
    <row r="91" spans="1:27" ht="15.75" thickTop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7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100" spans="1:14">
      <c r="A100" s="141" t="s">
        <v>161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1:14">
      <c r="A101" s="141" t="s">
        <v>162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1:14">
      <c r="A102" s="141" t="s">
        <v>163</v>
      </c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1:14">
      <c r="A103" s="142" t="s">
        <v>160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1:14">
      <c r="A104" s="141" t="s">
        <v>164</v>
      </c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</sheetData>
  <mergeCells count="22">
    <mergeCell ref="A104:N104"/>
    <mergeCell ref="A100:N100"/>
    <mergeCell ref="A101:N101"/>
    <mergeCell ref="A102:N102"/>
    <mergeCell ref="A103:N103"/>
    <mergeCell ref="L7:N7"/>
    <mergeCell ref="O7:Q7"/>
    <mergeCell ref="L79:N79"/>
    <mergeCell ref="O79:Q79"/>
    <mergeCell ref="S79:U79"/>
    <mergeCell ref="S7:U7"/>
    <mergeCell ref="D4:K4"/>
    <mergeCell ref="D86:K86"/>
    <mergeCell ref="D7:K7"/>
    <mergeCell ref="D79:K79"/>
    <mergeCell ref="D75:I75"/>
    <mergeCell ref="J75:K75"/>
    <mergeCell ref="M88:R88"/>
    <mergeCell ref="M89:R89"/>
    <mergeCell ref="M86:N86"/>
    <mergeCell ref="M87:R87"/>
    <mergeCell ref="D89:K89"/>
  </mergeCells>
  <conditionalFormatting sqref="D88:K88">
    <cfRule type="top10" dxfId="15" priority="91" bottom="1" rank="1"/>
    <cfRule type="colorScale" priority="97">
      <colorScale>
        <cfvo type="min" val="0"/>
        <cfvo type="num" val="0"/>
        <cfvo type="max" val="0"/>
        <color rgb="FF00B050"/>
        <color rgb="FFFFFF00"/>
        <color rgb="FFFF0000"/>
      </colorScale>
    </cfRule>
  </conditionalFormatting>
  <conditionalFormatting sqref="D85:K85">
    <cfRule type="colorScale" priority="90">
      <colorScale>
        <cfvo type="min" val="0"/>
        <cfvo type="num" val="$B$85"/>
        <cfvo type="max" val="0"/>
        <color rgb="FF63BE7B"/>
        <color rgb="FFFFEB84"/>
        <color rgb="FFF8696B"/>
      </colorScale>
    </cfRule>
  </conditionalFormatting>
  <conditionalFormatting sqref="Q84">
    <cfRule type="colorScale" priority="87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77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76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75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P5">
    <cfRule type="colorScale" priority="74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pageMargins left="0.7" right="0.7" top="0.78740157499999996" bottom="0.78740157499999996" header="0.3" footer="0.3"/>
  <pageSetup paperSize="9" orientation="portrait" r:id="rId1"/>
  <ignoredErrors>
    <ignoredError sqref="L17 L19 L38 L40 L47 L49 L63 L65:L66 L67 O66:O67 O65 O63 P66:Q66 O49:P49 O47:Q47 O40 O38 O19 O17 Q17 Q19 Q38 Q40 Q63:Q64 Q65 Q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MUmaster+1</f>
        <v>15</v>
      </c>
      <c r="E2" s="74">
        <f>KLmaster</f>
        <v>15</v>
      </c>
      <c r="F2" s="74">
        <f>INmaster</f>
        <v>15</v>
      </c>
      <c r="G2" s="74">
        <f>CHmaster</f>
        <v>14</v>
      </c>
      <c r="H2" s="74">
        <f>FFmaster</f>
        <v>14</v>
      </c>
      <c r="I2" s="74">
        <f>GEmaster</f>
        <v>14</v>
      </c>
      <c r="J2" s="74">
        <f>KOmaster</f>
        <v>14</v>
      </c>
      <c r="K2" s="74">
        <f>KKmaster</f>
        <v>9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120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90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90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111">
        <f>SUM(D5:K5)</f>
        <v>735</v>
      </c>
      <c r="M5" s="72">
        <f>Z78</f>
        <v>0</v>
      </c>
      <c r="N5" s="73">
        <f>L5+M5</f>
        <v>735</v>
      </c>
      <c r="O5" s="102">
        <v>1100</v>
      </c>
      <c r="P5" s="87">
        <f>O5-N5</f>
        <v>365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4</v>
      </c>
      <c r="E10" s="51"/>
      <c r="F10" s="51">
        <f>Konvention_1slave-INslave</f>
        <v>4</v>
      </c>
      <c r="G10" s="51"/>
      <c r="H10" s="51"/>
      <c r="I10" s="51">
        <f>Konvention_1slave-GEslave</f>
        <v>5</v>
      </c>
      <c r="J10" s="51"/>
      <c r="K10" s="52"/>
      <c r="L10" s="23">
        <f>(D10+E10+F10+G10+H10+I10+J10+K10)/3</f>
        <v>4.333333333333333</v>
      </c>
      <c r="M10" s="23">
        <f>2*L10</f>
        <v>8.6666666666666661</v>
      </c>
      <c r="N10" s="24">
        <f>3*L10</f>
        <v>13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2805</v>
      </c>
      <c r="P10" s="11">
        <f>D10*F10*GEslave+D10*INslave*I10+MUslave*F10*I10</f>
        <v>824</v>
      </c>
      <c r="Q10" s="52">
        <f>IFERROR(D10^SIGN(D10),1)*IFERROR(E10^SIGN(E10),1)*IFERROR(F10^SIGN(F10),1)*IFERROR(G10^SIGN(G10),1)*IFERROR(H10^SIGN(H10),1)*IFERROR(I10^SIGN(I10),1)*IFERROR(J10^SIGN(J10),1)*IFERROR(K10^SIGN(K10),1)</f>
        <v>80</v>
      </c>
      <c r="R10" s="50">
        <f>SUM(O10:Q10)</f>
        <v>3709</v>
      </c>
      <c r="S10" s="25">
        <f>L10*O10/R10</f>
        <v>3.2771636559719601</v>
      </c>
      <c r="T10" s="26">
        <f>M10*P10/R10</f>
        <v>1.9254066684640962</v>
      </c>
      <c r="U10" s="27">
        <f>N10*Q10/R10</f>
        <v>0.28039902938797517</v>
      </c>
      <c r="V10" s="26">
        <f>SUM(S10:U10)</f>
        <v>5.4829693538240312</v>
      </c>
      <c r="W10" s="170">
        <v>0</v>
      </c>
      <c r="X10" s="3">
        <f>V10-W10</f>
        <v>5.4829693538240312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10.965938707648062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10.965938707648062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4</v>
      </c>
      <c r="E11" s="17"/>
      <c r="F11" s="17"/>
      <c r="G11" s="17">
        <f>Konvention_1slave-CHslave</f>
        <v>5</v>
      </c>
      <c r="H11" s="17">
        <f>Konvention_1slave-FFslave</f>
        <v>5</v>
      </c>
      <c r="I11" s="17"/>
      <c r="J11" s="17"/>
      <c r="K11" s="18"/>
      <c r="L11" s="23">
        <f>(D11+E11+F11+G11+H11+I11+J11+K11)/3</f>
        <v>4.666666666666667</v>
      </c>
      <c r="M11" s="23">
        <f t="shared" ref="M11:M72" si="1">2*L11</f>
        <v>9.3333333333333339</v>
      </c>
      <c r="N11" s="28">
        <f t="shared" ref="N11:N72" si="2">3*L11</f>
        <v>14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2884</v>
      </c>
      <c r="P11" s="11">
        <f>D11*G11*FFslave+D11*CHslave*H11+MUslave*G11*H11</f>
        <v>935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100</v>
      </c>
      <c r="R11" s="16">
        <f>SUM(O11:Q11)</f>
        <v>3919</v>
      </c>
      <c r="S11" s="29">
        <f t="shared" ref="S11:S72" si="4">L11*O11/R11</f>
        <v>3.4342094071616911</v>
      </c>
      <c r="T11" s="22">
        <f t="shared" ref="T11:T72" si="5">M11*P11/R11</f>
        <v>2.2267585268350771</v>
      </c>
      <c r="U11" s="30">
        <f t="shared" ref="U11:U72" si="6">N11*Q11/R11</f>
        <v>0.35723398826231184</v>
      </c>
      <c r="V11" s="22">
        <f t="shared" ref="V11:V72" si="7">SUM(S11:U11)</f>
        <v>6.0182019222590801</v>
      </c>
      <c r="W11" s="170">
        <v>0</v>
      </c>
      <c r="X11" s="4">
        <f t="shared" ref="X11:X72" si="8">V11-W11</f>
        <v>6.0182019222590801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6.0182019222590801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6.0182019222590801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4</v>
      </c>
      <c r="E12" s="17"/>
      <c r="F12" s="17"/>
      <c r="G12" s="17"/>
      <c r="H12" s="17"/>
      <c r="I12" s="17">
        <f>Konvention_1slave-GEslave</f>
        <v>5</v>
      </c>
      <c r="J12" s="17"/>
      <c r="K12" s="18">
        <f>Konvention_1slave-KKslave</f>
        <v>10</v>
      </c>
      <c r="L12" s="23">
        <f>(D12+E12+F12+G12+H12+I12+J12+K12)/3</f>
        <v>6.333333333333333</v>
      </c>
      <c r="M12" s="23">
        <f t="shared" si="1"/>
        <v>12.666666666666666</v>
      </c>
      <c r="N12" s="28">
        <f t="shared" si="2"/>
        <v>19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3279</v>
      </c>
      <c r="P12" s="11">
        <f>D12*I12*KKslave+D12*GEslave*K12+MUslave*I12*K12</f>
        <v>1490</v>
      </c>
      <c r="Q12" s="18">
        <f t="shared" si="3"/>
        <v>200</v>
      </c>
      <c r="R12" s="16">
        <f t="shared" ref="R12:R22" si="10">SUM(O12:Q12)</f>
        <v>4969</v>
      </c>
      <c r="S12" s="29">
        <f t="shared" si="4"/>
        <v>4.1793117327430069</v>
      </c>
      <c r="T12" s="22">
        <f t="shared" si="5"/>
        <v>3.7982156034077947</v>
      </c>
      <c r="U12" s="30">
        <f t="shared" si="6"/>
        <v>0.76474139665928753</v>
      </c>
      <c r="V12" s="22">
        <f t="shared" si="7"/>
        <v>8.7422687328100892</v>
      </c>
      <c r="W12" s="170">
        <v>0</v>
      </c>
      <c r="X12" s="4">
        <f t="shared" si="8"/>
        <v>8.7422687328100892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17.484537465620178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17.484537465620178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5</v>
      </c>
      <c r="J13" s="17">
        <f>Konvention_1slave-KOslave</f>
        <v>5</v>
      </c>
      <c r="K13" s="18"/>
      <c r="L13" s="23">
        <f>(I13+I13+J13)/3</f>
        <v>5</v>
      </c>
      <c r="M13" s="23">
        <f t="shared" si="1"/>
        <v>10</v>
      </c>
      <c r="N13" s="28">
        <f t="shared" si="2"/>
        <v>15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2940</v>
      </c>
      <c r="P13" s="11">
        <f>I13*I13*KOslave+I13*GEslave*J13+GEslave*I13*J13</f>
        <v>1050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125</v>
      </c>
      <c r="R13" s="16">
        <f t="shared" si="10"/>
        <v>4115</v>
      </c>
      <c r="S13" s="29">
        <f t="shared" si="4"/>
        <v>3.5722964763061968</v>
      </c>
      <c r="T13" s="22">
        <f t="shared" si="5"/>
        <v>2.5516403402187122</v>
      </c>
      <c r="U13" s="30">
        <f t="shared" si="6"/>
        <v>0.45565006075334141</v>
      </c>
      <c r="V13" s="22">
        <f t="shared" si="7"/>
        <v>6.57958687727825</v>
      </c>
      <c r="W13" s="170">
        <v>0</v>
      </c>
      <c r="X13" s="4">
        <f t="shared" si="8"/>
        <v>6.57958687727825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26.318347509113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26.318347509113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5</v>
      </c>
      <c r="K14" s="18">
        <f>Konvention_1slave-KKslave</f>
        <v>10</v>
      </c>
      <c r="L14" s="23">
        <f>(J14+K14+K14)/3</f>
        <v>8.3333333333333339</v>
      </c>
      <c r="M14" s="23">
        <f t="shared" si="1"/>
        <v>16.666666666666668</v>
      </c>
      <c r="N14" s="28">
        <f t="shared" si="2"/>
        <v>25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2925</v>
      </c>
      <c r="P14" s="11">
        <f>J14*K14*KKslave+J14*KKslave*K14+KOslave*K14*K14</f>
        <v>2300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500</v>
      </c>
      <c r="R14" s="16">
        <f t="shared" si="10"/>
        <v>5725</v>
      </c>
      <c r="S14" s="29">
        <f t="shared" si="4"/>
        <v>4.2576419213973802</v>
      </c>
      <c r="T14" s="22">
        <f t="shared" si="5"/>
        <v>6.6957787481804951</v>
      </c>
      <c r="U14" s="30">
        <f t="shared" si="6"/>
        <v>2.1834061135371181</v>
      </c>
      <c r="V14" s="22">
        <f t="shared" si="7"/>
        <v>13.136826783114994</v>
      </c>
      <c r="W14" s="170">
        <v>0</v>
      </c>
      <c r="X14" s="4">
        <f t="shared" si="8"/>
        <v>13.136826783114994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28.820960698689966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28.820960698689966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5</v>
      </c>
      <c r="H15" s="17"/>
      <c r="I15" s="17">
        <f>Konvention_1slave-GEslave</f>
        <v>5</v>
      </c>
      <c r="J15" s="17"/>
      <c r="K15" s="18">
        <f>Konvention_1slave-KKslave</f>
        <v>10</v>
      </c>
      <c r="L15" s="23">
        <f>(D15+E15+F15+G15+H15+I15+J15+K15)/3</f>
        <v>6.666666666666667</v>
      </c>
      <c r="M15" s="23">
        <f t="shared" si="1"/>
        <v>13.333333333333334</v>
      </c>
      <c r="N15" s="28">
        <f t="shared" si="2"/>
        <v>20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3220</v>
      </c>
      <c r="P15" s="11">
        <f>G15*I15*KKslave+G15*GEslave*K15+CHslave*I15*K15</f>
        <v>1625</v>
      </c>
      <c r="Q15" s="18">
        <f t="shared" si="3"/>
        <v>250</v>
      </c>
      <c r="R15" s="16">
        <f t="shared" si="10"/>
        <v>5095</v>
      </c>
      <c r="S15" s="29">
        <f t="shared" si="4"/>
        <v>4.2132809944389926</v>
      </c>
      <c r="T15" s="22">
        <f t="shared" si="5"/>
        <v>4.2525351651946357</v>
      </c>
      <c r="U15" s="30">
        <f t="shared" si="6"/>
        <v>0.98135426889106969</v>
      </c>
      <c r="V15" s="22">
        <f t="shared" si="7"/>
        <v>9.4471704285246982</v>
      </c>
      <c r="W15" s="170">
        <v>0</v>
      </c>
      <c r="X15" s="4">
        <f t="shared" si="8"/>
        <v>9.4471704285246982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18.894340857049396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18.894340857049396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5</v>
      </c>
      <c r="J16" s="17">
        <f>Konvention_1slave-KOslave</f>
        <v>5</v>
      </c>
      <c r="K16" s="18">
        <f>Konvention_1slave-KKslave</f>
        <v>10</v>
      </c>
      <c r="L16" s="23">
        <f>(D16+E16+F16+G16+H16+I16+J16+K16)/3</f>
        <v>6.666666666666667</v>
      </c>
      <c r="M16" s="23">
        <f t="shared" si="1"/>
        <v>13.333333333333334</v>
      </c>
      <c r="N16" s="28">
        <f t="shared" si="2"/>
        <v>20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3220</v>
      </c>
      <c r="P16" s="11">
        <f>I16*J16*KKslave+I16*KOslave*K16+GEslave*J16*K16</f>
        <v>1625</v>
      </c>
      <c r="Q16" s="18">
        <f t="shared" si="3"/>
        <v>250</v>
      </c>
      <c r="R16" s="16">
        <f t="shared" si="10"/>
        <v>5095</v>
      </c>
      <c r="S16" s="29">
        <f t="shared" si="4"/>
        <v>4.2132809944389926</v>
      </c>
      <c r="T16" s="22">
        <f t="shared" si="5"/>
        <v>4.2525351651946357</v>
      </c>
      <c r="U16" s="30">
        <f t="shared" si="6"/>
        <v>0.98135426889106969</v>
      </c>
      <c r="V16" s="22">
        <f t="shared" si="7"/>
        <v>9.4471704285246982</v>
      </c>
      <c r="W16" s="170">
        <v>0</v>
      </c>
      <c r="X16" s="4">
        <f t="shared" si="8"/>
        <v>9.4471704285246982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18.894340857049396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18.894340857049396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4</v>
      </c>
      <c r="E17" s="17"/>
      <c r="F17" s="17"/>
      <c r="G17" s="17"/>
      <c r="H17" s="17"/>
      <c r="I17" s="17"/>
      <c r="J17" s="17">
        <f>Konvention_1slave-KOslave</f>
        <v>5</v>
      </c>
      <c r="K17" s="18"/>
      <c r="L17" s="23">
        <f>(D17+D17+J17)/3</f>
        <v>4.333333333333333</v>
      </c>
      <c r="M17" s="23">
        <f t="shared" si="1"/>
        <v>8.6666666666666661</v>
      </c>
      <c r="N17" s="28">
        <f t="shared" si="2"/>
        <v>13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2805</v>
      </c>
      <c r="P17" s="11">
        <f>D17*D17*KOslave+D17*MUslave*J17+MUslave*D17*J17</f>
        <v>824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80</v>
      </c>
      <c r="R17" s="16">
        <f t="shared" si="10"/>
        <v>3709</v>
      </c>
      <c r="S17" s="29">
        <f t="shared" si="4"/>
        <v>3.2771636559719601</v>
      </c>
      <c r="T17" s="22">
        <f t="shared" si="5"/>
        <v>1.9254066684640962</v>
      </c>
      <c r="U17" s="30">
        <f t="shared" si="6"/>
        <v>0.28039902938797517</v>
      </c>
      <c r="V17" s="22">
        <f t="shared" si="7"/>
        <v>5.4829693538240312</v>
      </c>
      <c r="W17" s="170">
        <v>0</v>
      </c>
      <c r="X17" s="4">
        <f t="shared" si="8"/>
        <v>5.4829693538240312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21.931877415296125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21.931877415296125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4</v>
      </c>
      <c r="F18" s="17"/>
      <c r="G18" s="17">
        <f>Konvention_1slave-CHslave</f>
        <v>5</v>
      </c>
      <c r="H18" s="17"/>
      <c r="I18" s="17"/>
      <c r="J18" s="17">
        <f>Konvention_1slave-KOslave</f>
        <v>5</v>
      </c>
      <c r="K18" s="18"/>
      <c r="L18" s="23">
        <f>(D18+E18+F18+G18+H18+I18+J18+K18)/3</f>
        <v>4.666666666666667</v>
      </c>
      <c r="M18" s="23">
        <f t="shared" si="1"/>
        <v>9.3333333333333339</v>
      </c>
      <c r="N18" s="28">
        <f t="shared" si="2"/>
        <v>14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2884</v>
      </c>
      <c r="P18" s="11">
        <f>E18*G18*KOslave+E18*CHslave*J18+KLslave*G18*J18</f>
        <v>935</v>
      </c>
      <c r="Q18" s="18">
        <f t="shared" si="3"/>
        <v>100</v>
      </c>
      <c r="R18" s="16">
        <f t="shared" si="10"/>
        <v>3919</v>
      </c>
      <c r="S18" s="29">
        <f t="shared" si="4"/>
        <v>3.4342094071616911</v>
      </c>
      <c r="T18" s="22">
        <f t="shared" si="5"/>
        <v>2.2267585268350771</v>
      </c>
      <c r="U18" s="30">
        <f t="shared" si="6"/>
        <v>0.35723398826231184</v>
      </c>
      <c r="V18" s="22">
        <f t="shared" si="7"/>
        <v>6.0182019222590801</v>
      </c>
      <c r="W18" s="170">
        <v>0</v>
      </c>
      <c r="X18" s="4">
        <f t="shared" si="8"/>
        <v>6.0182019222590801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6.0182019222590801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6.0182019222590801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4</v>
      </c>
      <c r="F19" s="17">
        <f>Konvention_1slave-INslave</f>
        <v>4</v>
      </c>
      <c r="G19" s="17"/>
      <c r="H19" s="17"/>
      <c r="I19" s="17"/>
      <c r="J19" s="17"/>
      <c r="K19" s="18"/>
      <c r="L19" s="23">
        <f>(E19+F19+F19)/3</f>
        <v>4</v>
      </c>
      <c r="M19" s="23">
        <f t="shared" si="1"/>
        <v>8</v>
      </c>
      <c r="N19" s="28">
        <f t="shared" si="2"/>
        <v>12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2700</v>
      </c>
      <c r="P19" s="11">
        <f>E19*F19*INslave+E19*INslave*F19+KLslave*F19*F19</f>
        <v>720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64</v>
      </c>
      <c r="R19" s="16">
        <f t="shared" si="10"/>
        <v>3484</v>
      </c>
      <c r="S19" s="29">
        <f t="shared" si="4"/>
        <v>3.0998851894374284</v>
      </c>
      <c r="T19" s="22">
        <f t="shared" si="5"/>
        <v>1.6532721010332951</v>
      </c>
      <c r="U19" s="30">
        <f t="shared" si="6"/>
        <v>0.22043628013777267</v>
      </c>
      <c r="V19" s="22">
        <f t="shared" si="7"/>
        <v>4.9735935706084966</v>
      </c>
      <c r="W19" s="170">
        <v>0</v>
      </c>
      <c r="X19" s="4">
        <f t="shared" si="8"/>
        <v>4.9735935706084966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19.894374282433986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19.894374282433986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4</v>
      </c>
      <c r="F20" s="17"/>
      <c r="G20" s="17">
        <f>Konvention_1slave-CHslave</f>
        <v>5</v>
      </c>
      <c r="H20" s="17"/>
      <c r="I20" s="17">
        <f>Konvention_1slave-GEslave</f>
        <v>5</v>
      </c>
      <c r="J20" s="17"/>
      <c r="K20" s="18"/>
      <c r="L20" s="23">
        <f>(D20+E20+F20+G20+H20+I20+J20+K20)/3</f>
        <v>4.666666666666667</v>
      </c>
      <c r="M20" s="23">
        <f t="shared" si="1"/>
        <v>9.3333333333333339</v>
      </c>
      <c r="N20" s="28">
        <f t="shared" si="2"/>
        <v>14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2884</v>
      </c>
      <c r="P20" s="11">
        <f>E20*G20*GEslave+E20*CHslave*I20+KLslave*G20*I20</f>
        <v>935</v>
      </c>
      <c r="Q20" s="18">
        <f t="shared" si="3"/>
        <v>100</v>
      </c>
      <c r="R20" s="16">
        <f t="shared" si="10"/>
        <v>3919</v>
      </c>
      <c r="S20" s="29">
        <f t="shared" si="4"/>
        <v>3.4342094071616911</v>
      </c>
      <c r="T20" s="22">
        <f t="shared" si="5"/>
        <v>2.2267585268350771</v>
      </c>
      <c r="U20" s="30">
        <f t="shared" si="6"/>
        <v>0.35723398826231184</v>
      </c>
      <c r="V20" s="22">
        <f t="shared" si="7"/>
        <v>6.0182019222590801</v>
      </c>
      <c r="W20" s="170">
        <v>0</v>
      </c>
      <c r="X20" s="4">
        <f t="shared" si="8"/>
        <v>6.0182019222590801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6.0182019222590801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6.0182019222590801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4</v>
      </c>
      <c r="E21" s="17"/>
      <c r="F21" s="17"/>
      <c r="G21" s="17"/>
      <c r="H21" s="17">
        <f>Konvention_1slave-FFslave</f>
        <v>5</v>
      </c>
      <c r="I21" s="17">
        <f>Konvention_1slave-GEslave</f>
        <v>5</v>
      </c>
      <c r="J21" s="17"/>
      <c r="K21" s="18"/>
      <c r="L21" s="23">
        <f>(D21+E21+F21+G21+H21+I21+J21+K21)/3</f>
        <v>4.666666666666667</v>
      </c>
      <c r="M21" s="23">
        <f t="shared" si="1"/>
        <v>9.3333333333333339</v>
      </c>
      <c r="N21" s="28">
        <f t="shared" si="2"/>
        <v>14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2884</v>
      </c>
      <c r="P21" s="11">
        <f>D21*H21*GEslave+D21*FFslave*I21+MUslave*H21*I21</f>
        <v>935</v>
      </c>
      <c r="Q21" s="18">
        <f t="shared" si="3"/>
        <v>100</v>
      </c>
      <c r="R21" s="16">
        <f t="shared" si="10"/>
        <v>3919</v>
      </c>
      <c r="S21" s="29">
        <f t="shared" si="4"/>
        <v>3.4342094071616911</v>
      </c>
      <c r="T21" s="22">
        <f t="shared" si="5"/>
        <v>2.2267585268350771</v>
      </c>
      <c r="U21" s="30">
        <f t="shared" si="6"/>
        <v>0.35723398826231184</v>
      </c>
      <c r="V21" s="22">
        <f t="shared" si="7"/>
        <v>6.0182019222590801</v>
      </c>
      <c r="W21" s="170">
        <v>0</v>
      </c>
      <c r="X21" s="4">
        <f t="shared" si="8"/>
        <v>6.0182019222590801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12.03640384451816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12.03640384451816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4</v>
      </c>
      <c r="E22" s="17"/>
      <c r="F22" s="17">
        <f>Konvention_1slave-INslave</f>
        <v>4</v>
      </c>
      <c r="G22" s="17"/>
      <c r="H22" s="17"/>
      <c r="I22" s="17">
        <f>Konvention_1slave-GEslave</f>
        <v>5</v>
      </c>
      <c r="J22" s="17"/>
      <c r="K22" s="18"/>
      <c r="L22" s="23">
        <f>(D22+E22+F22+G22+H22+I22+J22+K22)/3</f>
        <v>4.333333333333333</v>
      </c>
      <c r="M22" s="23">
        <f t="shared" si="1"/>
        <v>8.6666666666666661</v>
      </c>
      <c r="N22" s="28">
        <f t="shared" si="2"/>
        <v>13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2805</v>
      </c>
      <c r="P22" s="11">
        <f>D22*F22*GEslave+D22*INslave*I22+MUslave*F22*I22</f>
        <v>824</v>
      </c>
      <c r="Q22" s="18">
        <f t="shared" si="3"/>
        <v>80</v>
      </c>
      <c r="R22" s="16">
        <f t="shared" si="10"/>
        <v>3709</v>
      </c>
      <c r="S22" s="29">
        <f t="shared" si="4"/>
        <v>3.2771636559719601</v>
      </c>
      <c r="T22" s="22">
        <f t="shared" si="5"/>
        <v>1.9254066684640962</v>
      </c>
      <c r="U22" s="30">
        <f t="shared" si="6"/>
        <v>0.28039902938797517</v>
      </c>
      <c r="V22" s="22">
        <f t="shared" si="7"/>
        <v>5.4829693538240312</v>
      </c>
      <c r="W22" s="170">
        <v>0</v>
      </c>
      <c r="X22" s="4">
        <f t="shared" si="8"/>
        <v>5.4829693538240312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16.448908061472093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16.448908061472093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4</v>
      </c>
      <c r="F23" s="15"/>
      <c r="G23" s="15"/>
      <c r="H23" s="15"/>
      <c r="I23" s="15"/>
      <c r="J23" s="15">
        <f>Konvention_1slave-KOslave</f>
        <v>5</v>
      </c>
      <c r="K23" s="19">
        <f>Konvention_1slave-KKslave</f>
        <v>10</v>
      </c>
      <c r="L23" s="21">
        <f>(D23+E23+F23+G23+H23+I23+J23+K23)/3</f>
        <v>6.333333333333333</v>
      </c>
      <c r="M23" s="21">
        <f t="shared" si="1"/>
        <v>12.666666666666666</v>
      </c>
      <c r="N23" s="32">
        <f t="shared" si="2"/>
        <v>19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3279</v>
      </c>
      <c r="P23" s="15">
        <f>E23*J23*KKslave+E23*KOslave*K23+KLslave*J23*K23</f>
        <v>1490</v>
      </c>
      <c r="Q23" s="19">
        <f t="shared" si="3"/>
        <v>200</v>
      </c>
      <c r="R23" s="20">
        <f>SUM(O23:Q23)</f>
        <v>4969</v>
      </c>
      <c r="S23" s="33">
        <f t="shared" si="4"/>
        <v>4.1793117327430069</v>
      </c>
      <c r="T23" s="21">
        <f t="shared" si="5"/>
        <v>3.7982156034077947</v>
      </c>
      <c r="U23" s="34">
        <f t="shared" si="6"/>
        <v>0.76474139665928753</v>
      </c>
      <c r="V23" s="21">
        <f t="shared" si="7"/>
        <v>8.7422687328100892</v>
      </c>
      <c r="W23" s="170">
        <v>0</v>
      </c>
      <c r="X23" s="5">
        <f t="shared" si="8"/>
        <v>8.7422687328100892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8.7422687328100892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8.7422687328100892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4</v>
      </c>
      <c r="E25" s="51">
        <f>Konvention_1slave-KLslave</f>
        <v>4</v>
      </c>
      <c r="F25" s="51"/>
      <c r="G25" s="51">
        <f t="shared" ref="G25:G33" si="11">Konvention_1slave-CHslave</f>
        <v>5</v>
      </c>
      <c r="H25" s="51"/>
      <c r="I25" s="51"/>
      <c r="J25" s="51"/>
      <c r="K25" s="52"/>
      <c r="L25" s="23">
        <f>(D25+E25+F25+G25+H25+I25+J25+K25)/3</f>
        <v>4.333333333333333</v>
      </c>
      <c r="M25" s="23">
        <f t="shared" si="1"/>
        <v>8.6666666666666661</v>
      </c>
      <c r="N25" s="24">
        <f t="shared" si="2"/>
        <v>13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2805</v>
      </c>
      <c r="P25" s="11">
        <f>D25*E25*CHslave+D25*KLslave*G25+MUslave*E25*G25</f>
        <v>824</v>
      </c>
      <c r="Q25" s="52">
        <f t="shared" si="3"/>
        <v>80</v>
      </c>
      <c r="R25" s="50">
        <f>SUM(O25:Q25)</f>
        <v>3709</v>
      </c>
      <c r="S25" s="25">
        <f t="shared" si="4"/>
        <v>3.2771636559719601</v>
      </c>
      <c r="T25" s="26">
        <f t="shared" si="5"/>
        <v>1.9254066684640962</v>
      </c>
      <c r="U25" s="27">
        <f t="shared" si="6"/>
        <v>0.28039902938797517</v>
      </c>
      <c r="V25" s="25">
        <f t="shared" si="7"/>
        <v>5.4829693538240312</v>
      </c>
      <c r="W25" s="170">
        <v>0</v>
      </c>
      <c r="X25" s="3">
        <f t="shared" si="8"/>
        <v>5.4829693538240312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10.965938707648062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10.965938707648062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4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4.666666666666667</v>
      </c>
      <c r="M26" s="23">
        <f t="shared" si="1"/>
        <v>9.3333333333333339</v>
      </c>
      <c r="N26" s="28">
        <f t="shared" si="2"/>
        <v>14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2884</v>
      </c>
      <c r="P26" s="11">
        <f>D26*G26*CHslave+D26*CHslave*G26+MUslave*G26*G26</f>
        <v>935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100</v>
      </c>
      <c r="R26" s="16">
        <f t="shared" ref="R26:R32" si="13">SUM(O26:Q26)</f>
        <v>3919</v>
      </c>
      <c r="S26" s="29">
        <f t="shared" si="4"/>
        <v>3.4342094071616911</v>
      </c>
      <c r="T26" s="22">
        <f t="shared" si="5"/>
        <v>2.2267585268350771</v>
      </c>
      <c r="U26" s="30">
        <f t="shared" si="6"/>
        <v>0.35723398826231184</v>
      </c>
      <c r="V26" s="29">
        <f t="shared" si="7"/>
        <v>6.0182019222590801</v>
      </c>
      <c r="W26" s="170">
        <v>0</v>
      </c>
      <c r="X26" s="4">
        <f t="shared" si="8"/>
        <v>6.0182019222590801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12.03640384451816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12.03640384451816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4</v>
      </c>
      <c r="E27" s="17"/>
      <c r="F27" s="17">
        <f t="shared" ref="F27:F33" si="14">Konvention_1slave-INslave</f>
        <v>4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4.333333333333333</v>
      </c>
      <c r="M27" s="23">
        <f t="shared" si="1"/>
        <v>8.6666666666666661</v>
      </c>
      <c r="N27" s="28">
        <f t="shared" si="2"/>
        <v>13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2805</v>
      </c>
      <c r="P27" s="11">
        <f>D27*F27*CHslave+D27*INslave*G27+MUslave*F27*G27</f>
        <v>824</v>
      </c>
      <c r="Q27" s="18">
        <f t="shared" si="3"/>
        <v>80</v>
      </c>
      <c r="R27" s="16">
        <f t="shared" si="13"/>
        <v>3709</v>
      </c>
      <c r="S27" s="29">
        <f t="shared" si="4"/>
        <v>3.2771636559719601</v>
      </c>
      <c r="T27" s="22">
        <f t="shared" si="5"/>
        <v>1.9254066684640962</v>
      </c>
      <c r="U27" s="30">
        <f t="shared" si="6"/>
        <v>0.28039902938797517</v>
      </c>
      <c r="V27" s="29">
        <f t="shared" si="7"/>
        <v>5.4829693538240312</v>
      </c>
      <c r="W27" s="170">
        <v>0</v>
      </c>
      <c r="X27" s="4">
        <f t="shared" si="8"/>
        <v>5.4829693538240312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10.965938707648062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10.965938707648062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4</v>
      </c>
      <c r="F28" s="17">
        <f t="shared" si="14"/>
        <v>4</v>
      </c>
      <c r="G28" s="17">
        <f t="shared" si="11"/>
        <v>5</v>
      </c>
      <c r="H28" s="17"/>
      <c r="I28" s="17"/>
      <c r="J28" s="17"/>
      <c r="K28" s="18"/>
      <c r="L28" s="23">
        <f t="shared" si="15"/>
        <v>4.333333333333333</v>
      </c>
      <c r="M28" s="23">
        <f t="shared" si="1"/>
        <v>8.6666666666666661</v>
      </c>
      <c r="N28" s="28">
        <f t="shared" si="2"/>
        <v>13</v>
      </c>
      <c r="O28" s="11">
        <f t="shared" si="16"/>
        <v>2805</v>
      </c>
      <c r="P28" s="11">
        <f>E28*F28*CHslave+E28*INslave*G28+KLslave*F28*G28</f>
        <v>824</v>
      </c>
      <c r="Q28" s="18">
        <f t="shared" si="3"/>
        <v>80</v>
      </c>
      <c r="R28" s="16">
        <f t="shared" si="13"/>
        <v>3709</v>
      </c>
      <c r="S28" s="29">
        <f t="shared" si="4"/>
        <v>3.2771636559719601</v>
      </c>
      <c r="T28" s="22">
        <f t="shared" si="5"/>
        <v>1.9254066684640962</v>
      </c>
      <c r="U28" s="30">
        <f t="shared" si="6"/>
        <v>0.28039902938797517</v>
      </c>
      <c r="V28" s="29">
        <f t="shared" si="7"/>
        <v>5.4829693538240312</v>
      </c>
      <c r="W28" s="170">
        <v>0</v>
      </c>
      <c r="X28" s="4">
        <f t="shared" si="8"/>
        <v>5.4829693538240312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10.965938707648062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10.965938707648062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4</v>
      </c>
      <c r="F29" s="17">
        <f t="shared" si="14"/>
        <v>4</v>
      </c>
      <c r="G29" s="17">
        <f t="shared" si="11"/>
        <v>5</v>
      </c>
      <c r="H29" s="17"/>
      <c r="I29" s="17"/>
      <c r="J29" s="17"/>
      <c r="K29" s="18"/>
      <c r="L29" s="23">
        <f t="shared" si="15"/>
        <v>4.333333333333333</v>
      </c>
      <c r="M29" s="23">
        <f t="shared" si="1"/>
        <v>8.6666666666666661</v>
      </c>
      <c r="N29" s="28">
        <f t="shared" si="2"/>
        <v>13</v>
      </c>
      <c r="O29" s="11">
        <f t="shared" si="16"/>
        <v>2805</v>
      </c>
      <c r="P29" s="11">
        <f>E29*F29*CHslave+E29*INslave*G29+KLslave*F29*G29</f>
        <v>824</v>
      </c>
      <c r="Q29" s="18">
        <f t="shared" si="3"/>
        <v>80</v>
      </c>
      <c r="R29" s="16">
        <f t="shared" si="13"/>
        <v>3709</v>
      </c>
      <c r="S29" s="29">
        <f t="shared" si="4"/>
        <v>3.2771636559719601</v>
      </c>
      <c r="T29" s="22">
        <f t="shared" si="5"/>
        <v>1.9254066684640962</v>
      </c>
      <c r="U29" s="30">
        <f t="shared" si="6"/>
        <v>0.28039902938797517</v>
      </c>
      <c r="V29" s="29">
        <f t="shared" si="7"/>
        <v>5.4829693538240312</v>
      </c>
      <c r="W29" s="170">
        <v>0</v>
      </c>
      <c r="X29" s="4">
        <f t="shared" si="8"/>
        <v>5.4829693538240312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16.448908061472093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16.448908061472093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4</v>
      </c>
      <c r="F30" s="17">
        <f t="shared" si="14"/>
        <v>4</v>
      </c>
      <c r="G30" s="17">
        <f t="shared" si="11"/>
        <v>5</v>
      </c>
      <c r="H30" s="17"/>
      <c r="I30" s="17"/>
      <c r="J30" s="17"/>
      <c r="K30" s="18"/>
      <c r="L30" s="23">
        <f t="shared" si="15"/>
        <v>4.333333333333333</v>
      </c>
      <c r="M30" s="23">
        <f t="shared" si="1"/>
        <v>8.6666666666666661</v>
      </c>
      <c r="N30" s="28">
        <f t="shared" si="2"/>
        <v>13</v>
      </c>
      <c r="O30" s="11">
        <f t="shared" si="16"/>
        <v>2805</v>
      </c>
      <c r="P30" s="11">
        <f>E30*F30*CHslave+E30*INslave*G30+KLslave*F30*G30</f>
        <v>824</v>
      </c>
      <c r="Q30" s="18">
        <f t="shared" si="3"/>
        <v>80</v>
      </c>
      <c r="R30" s="16">
        <f t="shared" si="13"/>
        <v>3709</v>
      </c>
      <c r="S30" s="29">
        <f t="shared" si="4"/>
        <v>3.2771636559719601</v>
      </c>
      <c r="T30" s="22">
        <f t="shared" si="5"/>
        <v>1.9254066684640962</v>
      </c>
      <c r="U30" s="30">
        <f t="shared" si="6"/>
        <v>0.28039902938797517</v>
      </c>
      <c r="V30" s="29">
        <f t="shared" si="7"/>
        <v>5.4829693538240312</v>
      </c>
      <c r="W30" s="170">
        <v>0</v>
      </c>
      <c r="X30" s="4">
        <f t="shared" si="8"/>
        <v>5.4829693538240312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16.448908061472093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16.448908061472093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4</v>
      </c>
      <c r="E31" s="17"/>
      <c r="F31" s="17">
        <f t="shared" si="14"/>
        <v>4</v>
      </c>
      <c r="G31" s="17">
        <f t="shared" si="11"/>
        <v>5</v>
      </c>
      <c r="H31" s="17"/>
      <c r="I31" s="17"/>
      <c r="J31" s="17"/>
      <c r="K31" s="18"/>
      <c r="L31" s="23">
        <f t="shared" si="15"/>
        <v>4.333333333333333</v>
      </c>
      <c r="M31" s="23">
        <f t="shared" si="1"/>
        <v>8.6666666666666661</v>
      </c>
      <c r="N31" s="28">
        <f t="shared" si="2"/>
        <v>13</v>
      </c>
      <c r="O31" s="11">
        <f t="shared" si="16"/>
        <v>2805</v>
      </c>
      <c r="P31" s="11">
        <f>D31*F31*CHslave+D31*INslave*G31+MUslave*F31*G31</f>
        <v>824</v>
      </c>
      <c r="Q31" s="18">
        <f t="shared" si="3"/>
        <v>80</v>
      </c>
      <c r="R31" s="16">
        <f t="shared" si="13"/>
        <v>3709</v>
      </c>
      <c r="S31" s="29">
        <f t="shared" si="4"/>
        <v>3.2771636559719601</v>
      </c>
      <c r="T31" s="22">
        <f t="shared" si="5"/>
        <v>1.9254066684640962</v>
      </c>
      <c r="U31" s="30">
        <f t="shared" si="6"/>
        <v>0.28039902938797517</v>
      </c>
      <c r="V31" s="29">
        <f t="shared" si="7"/>
        <v>5.4829693538240312</v>
      </c>
      <c r="W31" s="170">
        <v>0</v>
      </c>
      <c r="X31" s="4">
        <f t="shared" si="8"/>
        <v>5.4829693538240312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16.448908061472093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16.448908061472093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5</v>
      </c>
      <c r="H32" s="17"/>
      <c r="I32" s="17">
        <f>Konvention_1slave-GEslave</f>
        <v>5</v>
      </c>
      <c r="J32" s="17"/>
      <c r="K32" s="18"/>
      <c r="L32" s="23">
        <f t="shared" si="15"/>
        <v>4.666666666666667</v>
      </c>
      <c r="M32" s="23">
        <f t="shared" si="1"/>
        <v>9.3333333333333339</v>
      </c>
      <c r="N32" s="28">
        <f t="shared" si="2"/>
        <v>14</v>
      </c>
      <c r="O32" s="11">
        <f t="shared" si="16"/>
        <v>2884</v>
      </c>
      <c r="P32" s="11">
        <f>F32*G32*GEslave+F32*CHslave*I32+INslave*G32*I32</f>
        <v>935</v>
      </c>
      <c r="Q32" s="18">
        <f t="shared" si="3"/>
        <v>100</v>
      </c>
      <c r="R32" s="16">
        <f t="shared" si="13"/>
        <v>3919</v>
      </c>
      <c r="S32" s="29">
        <f t="shared" si="4"/>
        <v>3.4342094071616911</v>
      </c>
      <c r="T32" s="22">
        <f t="shared" si="5"/>
        <v>2.2267585268350771</v>
      </c>
      <c r="U32" s="30">
        <f t="shared" si="6"/>
        <v>0.35723398826231184</v>
      </c>
      <c r="V32" s="29">
        <f t="shared" si="7"/>
        <v>6.0182019222590801</v>
      </c>
      <c r="W32" s="170">
        <v>0</v>
      </c>
      <c r="X32" s="4">
        <f t="shared" si="8"/>
        <v>6.0182019222590801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12.03640384451816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12.03640384451816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4</v>
      </c>
      <c r="E33" s="15"/>
      <c r="F33" s="15">
        <f t="shared" si="14"/>
        <v>4</v>
      </c>
      <c r="G33" s="15">
        <f t="shared" si="11"/>
        <v>5</v>
      </c>
      <c r="H33" s="15"/>
      <c r="I33" s="15"/>
      <c r="J33" s="15"/>
      <c r="K33" s="19"/>
      <c r="L33" s="33">
        <f t="shared" si="15"/>
        <v>4.333333333333333</v>
      </c>
      <c r="M33" s="21">
        <f t="shared" si="1"/>
        <v>8.6666666666666661</v>
      </c>
      <c r="N33" s="32">
        <f t="shared" si="2"/>
        <v>13</v>
      </c>
      <c r="O33" s="15">
        <f t="shared" si="16"/>
        <v>2805</v>
      </c>
      <c r="P33" s="15">
        <f>D33*F33*CHslave+D33*INslave*G33+MUslave*F33*G33</f>
        <v>824</v>
      </c>
      <c r="Q33" s="19">
        <f t="shared" si="3"/>
        <v>80</v>
      </c>
      <c r="R33" s="20">
        <f>SUM(O33:Q33)</f>
        <v>3709</v>
      </c>
      <c r="S33" s="33">
        <f t="shared" si="4"/>
        <v>3.2771636559719601</v>
      </c>
      <c r="T33" s="21">
        <f t="shared" si="5"/>
        <v>1.9254066684640962</v>
      </c>
      <c r="U33" s="34">
        <f t="shared" si="6"/>
        <v>0.28039902938797517</v>
      </c>
      <c r="V33" s="33">
        <f t="shared" si="7"/>
        <v>5.4829693538240312</v>
      </c>
      <c r="W33" s="170">
        <v>0</v>
      </c>
      <c r="X33" s="5">
        <f t="shared" si="8"/>
        <v>5.4829693538240312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21.931877415296125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21.931877415296125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4</v>
      </c>
      <c r="E35" s="51"/>
      <c r="F35" s="51">
        <f>Konvention_1slave-INslave</f>
        <v>4</v>
      </c>
      <c r="G35" s="51"/>
      <c r="H35" s="51"/>
      <c r="I35" s="51">
        <f>Konvention_1slave-GEslave</f>
        <v>5</v>
      </c>
      <c r="J35" s="51"/>
      <c r="K35" s="52"/>
      <c r="L35" s="23">
        <f>(D35+E35+F35+G35+H35+I35+J35+K35)/3</f>
        <v>4.333333333333333</v>
      </c>
      <c r="M35" s="23">
        <f t="shared" si="1"/>
        <v>8.6666666666666661</v>
      </c>
      <c r="N35" s="24">
        <f t="shared" si="2"/>
        <v>13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2805</v>
      </c>
      <c r="P35" s="11">
        <f>D35*F35*GEslave+D35*INslave*I35+MUslave*F35*I35</f>
        <v>824</v>
      </c>
      <c r="Q35" s="52">
        <f t="shared" si="3"/>
        <v>80</v>
      </c>
      <c r="R35" s="50">
        <f t="shared" ref="R35:R41" si="17">SUM(O35:Q35)</f>
        <v>3709</v>
      </c>
      <c r="S35" s="25">
        <f t="shared" si="4"/>
        <v>3.2771636559719601</v>
      </c>
      <c r="T35" s="26">
        <f t="shared" si="5"/>
        <v>1.9254066684640962</v>
      </c>
      <c r="U35" s="27">
        <f t="shared" si="6"/>
        <v>0.28039902938797517</v>
      </c>
      <c r="V35" s="25">
        <f t="shared" si="7"/>
        <v>5.4829693538240312</v>
      </c>
      <c r="W35" s="170">
        <v>0</v>
      </c>
      <c r="X35" s="3">
        <f t="shared" si="8"/>
        <v>5.4829693538240312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16.448908061472093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16.448908061472093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4</v>
      </c>
      <c r="F36" s="17"/>
      <c r="G36" s="17"/>
      <c r="H36" s="17">
        <f>Konvention_1slave-FFslave</f>
        <v>5</v>
      </c>
      <c r="I36" s="17"/>
      <c r="J36" s="17"/>
      <c r="K36" s="18">
        <f>Konvention_1slave-KKslave</f>
        <v>10</v>
      </c>
      <c r="L36" s="23">
        <f>(D36+E36+F36+G36+H36+I36+J36+K36)/3</f>
        <v>6.333333333333333</v>
      </c>
      <c r="M36" s="23">
        <f t="shared" si="1"/>
        <v>12.666666666666666</v>
      </c>
      <c r="N36" s="28">
        <f t="shared" si="2"/>
        <v>19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3279</v>
      </c>
      <c r="P36" s="11">
        <f>E36*H36*KKslave+E36*FFslave*K36+KLslave*H36*K36</f>
        <v>1490</v>
      </c>
      <c r="Q36" s="18">
        <f t="shared" si="3"/>
        <v>200</v>
      </c>
      <c r="R36" s="16">
        <f t="shared" si="17"/>
        <v>4969</v>
      </c>
      <c r="S36" s="29">
        <f t="shared" si="4"/>
        <v>4.1793117327430069</v>
      </c>
      <c r="T36" s="22">
        <f t="shared" si="5"/>
        <v>3.7982156034077947</v>
      </c>
      <c r="U36" s="30">
        <f t="shared" si="6"/>
        <v>0.76474139665928753</v>
      </c>
      <c r="V36" s="29">
        <f t="shared" si="7"/>
        <v>8.7422687328100892</v>
      </c>
      <c r="W36" s="170">
        <v>0</v>
      </c>
      <c r="X36" s="4">
        <f t="shared" si="8"/>
        <v>8.7422687328100892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8.7422687328100892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8.7422687328100892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5</v>
      </c>
      <c r="I37" s="17">
        <f>Konvention_1slave-GEslave</f>
        <v>5</v>
      </c>
      <c r="J37" s="17">
        <f>Konvention_1slave-KOslave</f>
        <v>5</v>
      </c>
      <c r="K37" s="18"/>
      <c r="L37" s="23">
        <f>(D37+E37+F37+G37+H37+I37+J37+K37)/3</f>
        <v>5</v>
      </c>
      <c r="M37" s="23">
        <f t="shared" si="1"/>
        <v>10</v>
      </c>
      <c r="N37" s="28">
        <f t="shared" si="2"/>
        <v>15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2940</v>
      </c>
      <c r="P37" s="11">
        <f>H37*I37*KOslave+H37*GEslave*J37+FFslave*I37*J37</f>
        <v>1050</v>
      </c>
      <c r="Q37" s="18">
        <f t="shared" si="3"/>
        <v>125</v>
      </c>
      <c r="R37" s="16">
        <f t="shared" si="17"/>
        <v>4115</v>
      </c>
      <c r="S37" s="29">
        <f t="shared" si="4"/>
        <v>3.5722964763061968</v>
      </c>
      <c r="T37" s="22">
        <f t="shared" si="5"/>
        <v>2.5516403402187122</v>
      </c>
      <c r="U37" s="30">
        <f t="shared" si="6"/>
        <v>0.45565006075334141</v>
      </c>
      <c r="V37" s="29">
        <f t="shared" si="7"/>
        <v>6.57958687727825</v>
      </c>
      <c r="W37" s="170">
        <v>0</v>
      </c>
      <c r="X37" s="4">
        <f t="shared" si="8"/>
        <v>6.57958687727825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6.57958687727825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6.57958687727825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4</v>
      </c>
      <c r="F38" s="17">
        <f>Konvention_1slave-INslave</f>
        <v>4</v>
      </c>
      <c r="G38" s="17"/>
      <c r="H38" s="17"/>
      <c r="I38" s="17"/>
      <c r="J38" s="17"/>
      <c r="K38" s="18"/>
      <c r="L38" s="23">
        <f>(E38+F38+F38)/3</f>
        <v>4</v>
      </c>
      <c r="M38" s="23">
        <f t="shared" si="1"/>
        <v>8</v>
      </c>
      <c r="N38" s="28">
        <f t="shared" si="2"/>
        <v>12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2700</v>
      </c>
      <c r="P38" s="11">
        <f>E38*F38*INslave+E38*INslave*F38+KLslave*F38*F38</f>
        <v>720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64</v>
      </c>
      <c r="R38" s="16">
        <f t="shared" si="17"/>
        <v>3484</v>
      </c>
      <c r="S38" s="29">
        <f t="shared" si="4"/>
        <v>3.0998851894374284</v>
      </c>
      <c r="T38" s="22">
        <f t="shared" si="5"/>
        <v>1.6532721010332951</v>
      </c>
      <c r="U38" s="30">
        <f t="shared" si="6"/>
        <v>0.22043628013777267</v>
      </c>
      <c r="V38" s="29">
        <f t="shared" si="7"/>
        <v>4.9735935706084966</v>
      </c>
      <c r="W38" s="170">
        <v>0</v>
      </c>
      <c r="X38" s="4">
        <f t="shared" si="8"/>
        <v>4.9735935706084966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9.9471871412169932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9.9471871412169932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4</v>
      </c>
      <c r="F39" s="17"/>
      <c r="G39" s="17"/>
      <c r="H39" s="17">
        <f>Konvention_1slave-FFslave</f>
        <v>5</v>
      </c>
      <c r="I39" s="17"/>
      <c r="J39" s="17">
        <f>Konvention_1slave-KOslave</f>
        <v>5</v>
      </c>
      <c r="K39" s="18"/>
      <c r="L39" s="23">
        <f>(D39+E39+F39+G39+H39+I39+J39+K39)/3</f>
        <v>4.666666666666667</v>
      </c>
      <c r="M39" s="23">
        <f t="shared" si="1"/>
        <v>9.3333333333333339</v>
      </c>
      <c r="N39" s="28">
        <f t="shared" si="2"/>
        <v>14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2884</v>
      </c>
      <c r="P39" s="11">
        <f>E39*H39*KOslave+E39*FFslave*J39+KLslave*H39*J39</f>
        <v>935</v>
      </c>
      <c r="Q39" s="18">
        <f>IFERROR(D39^SIGN(D39),1)*IFERROR(E39^SIGN(E39),1)*IFERROR(F39^SIGN(F39),1)*IFERROR(G39^SIGN(G39),1)*IFERROR(H39^SIGN(H39),1)*IFERROR(I39^SIGN(I39),1)*IFERROR(J39^SIGN(J39),1)*IFERROR(K39^SIGN(K39),1)</f>
        <v>100</v>
      </c>
      <c r="R39" s="16">
        <f t="shared" si="17"/>
        <v>3919</v>
      </c>
      <c r="S39" s="29">
        <f t="shared" si="4"/>
        <v>3.4342094071616911</v>
      </c>
      <c r="T39" s="22">
        <f t="shared" si="5"/>
        <v>2.2267585268350771</v>
      </c>
      <c r="U39" s="30">
        <f t="shared" si="6"/>
        <v>0.35723398826231184</v>
      </c>
      <c r="V39" s="29">
        <f t="shared" si="7"/>
        <v>6.0182019222590801</v>
      </c>
      <c r="W39" s="170">
        <v>0</v>
      </c>
      <c r="X39" s="4">
        <f t="shared" si="8"/>
        <v>6.0182019222590801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18.054605766777239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18.054605766777239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4</v>
      </c>
      <c r="E40" s="17"/>
      <c r="F40" s="17"/>
      <c r="G40" s="17">
        <f>Konvention_1slave-CHslave</f>
        <v>5</v>
      </c>
      <c r="H40" s="17"/>
      <c r="I40" s="17"/>
      <c r="J40" s="17"/>
      <c r="K40" s="18"/>
      <c r="L40" s="23">
        <f>(D40+D40+G40)/3</f>
        <v>4.333333333333333</v>
      </c>
      <c r="M40" s="23">
        <f t="shared" si="1"/>
        <v>8.6666666666666661</v>
      </c>
      <c r="N40" s="28">
        <f t="shared" si="2"/>
        <v>13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2805</v>
      </c>
      <c r="P40" s="11">
        <f>D40*D40*CHslave+D40*MUslave*G40+MUslave*D40*G40</f>
        <v>824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80</v>
      </c>
      <c r="R40" s="16">
        <f t="shared" si="17"/>
        <v>3709</v>
      </c>
      <c r="S40" s="29">
        <f t="shared" si="4"/>
        <v>3.2771636559719601</v>
      </c>
      <c r="T40" s="22">
        <f t="shared" si="5"/>
        <v>1.9254066684640962</v>
      </c>
      <c r="U40" s="30">
        <f t="shared" si="6"/>
        <v>0.28039902938797517</v>
      </c>
      <c r="V40" s="29">
        <f t="shared" si="7"/>
        <v>5.4829693538240312</v>
      </c>
      <c r="W40" s="170">
        <v>0</v>
      </c>
      <c r="X40" s="4">
        <f t="shared" si="8"/>
        <v>5.4829693538240312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16.448908061472093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16.448908061472093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4</v>
      </c>
      <c r="E41" s="15"/>
      <c r="F41" s="15"/>
      <c r="G41" s="15"/>
      <c r="H41" s="15"/>
      <c r="I41" s="15">
        <f>Konvention_1slave-GEslave</f>
        <v>5</v>
      </c>
      <c r="J41" s="15">
        <f>Konvention_1slave-KOslave</f>
        <v>5</v>
      </c>
      <c r="K41" s="19"/>
      <c r="L41" s="33">
        <f>(D41+E41+F41+G41+H41+I41+J41+K41)/3</f>
        <v>4.666666666666667</v>
      </c>
      <c r="M41" s="21">
        <f t="shared" si="1"/>
        <v>9.3333333333333339</v>
      </c>
      <c r="N41" s="32">
        <f t="shared" si="2"/>
        <v>14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2884</v>
      </c>
      <c r="P41" s="15">
        <f>D41*I41*KOslave+D41*GEslave*J41+MUslave*I41*J41</f>
        <v>935</v>
      </c>
      <c r="Q41" s="19">
        <f t="shared" si="3"/>
        <v>100</v>
      </c>
      <c r="R41" s="20">
        <f t="shared" si="17"/>
        <v>3919</v>
      </c>
      <c r="S41" s="33">
        <f t="shared" si="4"/>
        <v>3.4342094071616911</v>
      </c>
      <c r="T41" s="21">
        <f t="shared" si="5"/>
        <v>2.2267585268350771</v>
      </c>
      <c r="U41" s="34">
        <f t="shared" si="6"/>
        <v>0.35723398826231184</v>
      </c>
      <c r="V41" s="33">
        <f t="shared" si="7"/>
        <v>6.0182019222590801</v>
      </c>
      <c r="W41" s="170">
        <v>0</v>
      </c>
      <c r="X41" s="5">
        <f t="shared" si="8"/>
        <v>6.0182019222590801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18.054605766777239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18.054605766777239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4</v>
      </c>
      <c r="F43" s="51">
        <f t="shared" ref="F43:F48" si="20">Konvention_1slave-INslave</f>
        <v>4</v>
      </c>
      <c r="G43" s="51"/>
      <c r="H43" s="51"/>
      <c r="I43" s="51"/>
      <c r="J43" s="51"/>
      <c r="K43" s="52"/>
      <c r="L43" s="23">
        <f>(E43+E43+F43)/3</f>
        <v>4</v>
      </c>
      <c r="M43" s="23">
        <f t="shared" si="1"/>
        <v>8</v>
      </c>
      <c r="N43" s="24">
        <f t="shared" si="2"/>
        <v>12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2700</v>
      </c>
      <c r="P43" s="11">
        <f>E43*E43*INslave+E43*KLslave*F43+KLslave*E43*F43</f>
        <v>720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64</v>
      </c>
      <c r="R43" s="50">
        <f>SUM(O43:Q43)</f>
        <v>3484</v>
      </c>
      <c r="S43" s="25">
        <f t="shared" si="4"/>
        <v>3.0998851894374284</v>
      </c>
      <c r="T43" s="26">
        <f t="shared" si="5"/>
        <v>1.6532721010332951</v>
      </c>
      <c r="U43" s="27">
        <f t="shared" si="6"/>
        <v>0.22043628013777267</v>
      </c>
      <c r="V43" s="25">
        <f t="shared" si="7"/>
        <v>4.9735935706084966</v>
      </c>
      <c r="W43" s="170">
        <v>0</v>
      </c>
      <c r="X43" s="3">
        <f t="shared" si="8"/>
        <v>4.9735935706084966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4.9735935706084966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4.9735935706084966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4</v>
      </c>
      <c r="M44" s="23">
        <f t="shared" si="1"/>
        <v>8</v>
      </c>
      <c r="N44" s="28">
        <f t="shared" si="2"/>
        <v>12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2700</v>
      </c>
      <c r="P44" s="11">
        <f>E44*E44*INslave+E44*KLslave*F44+KLslave*E44*F44</f>
        <v>720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64</v>
      </c>
      <c r="R44" s="16">
        <f t="shared" ref="R44:R53" si="22">SUM(O44:Q44)</f>
        <v>3484</v>
      </c>
      <c r="S44" s="29">
        <f t="shared" si="4"/>
        <v>3.0998851894374284</v>
      </c>
      <c r="T44" s="22">
        <f t="shared" si="5"/>
        <v>1.6532721010332951</v>
      </c>
      <c r="U44" s="30">
        <f t="shared" si="6"/>
        <v>0.22043628013777267</v>
      </c>
      <c r="V44" s="29">
        <f t="shared" si="7"/>
        <v>4.9735935706084966</v>
      </c>
      <c r="W44" s="170">
        <v>0</v>
      </c>
      <c r="X44" s="4">
        <f t="shared" si="8"/>
        <v>4.9735935706084966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9.9471871412169932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9.9471871412169932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4</v>
      </c>
      <c r="M45" s="23">
        <f t="shared" si="1"/>
        <v>8</v>
      </c>
      <c r="N45" s="28">
        <f t="shared" si="2"/>
        <v>12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2700</v>
      </c>
      <c r="P45" s="11">
        <f>E45*E45*INslave+E45*KLslave*F45+KLslave*E45*F45</f>
        <v>720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64</v>
      </c>
      <c r="R45" s="16">
        <f t="shared" si="22"/>
        <v>3484</v>
      </c>
      <c r="S45" s="29">
        <f t="shared" si="4"/>
        <v>3.0998851894374284</v>
      </c>
      <c r="T45" s="22">
        <f t="shared" si="5"/>
        <v>1.6532721010332951</v>
      </c>
      <c r="U45" s="30">
        <f t="shared" si="6"/>
        <v>0.22043628013777267</v>
      </c>
      <c r="V45" s="29">
        <f t="shared" si="7"/>
        <v>4.9735935706084966</v>
      </c>
      <c r="W45" s="170">
        <v>0</v>
      </c>
      <c r="X45" s="4">
        <f t="shared" si="8"/>
        <v>4.9735935706084966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9.9471871412169932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9.9471871412169932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4</v>
      </c>
      <c r="M46" s="23">
        <f t="shared" si="1"/>
        <v>8</v>
      </c>
      <c r="N46" s="28">
        <f t="shared" si="2"/>
        <v>12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2700</v>
      </c>
      <c r="P46" s="11">
        <f>E46*E46*INslave+E46*KLslave*F46+KLslave*E46*F46</f>
        <v>720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64</v>
      </c>
      <c r="R46" s="16">
        <f t="shared" si="22"/>
        <v>3484</v>
      </c>
      <c r="S46" s="29">
        <f t="shared" si="4"/>
        <v>3.0998851894374284</v>
      </c>
      <c r="T46" s="22">
        <f t="shared" si="5"/>
        <v>1.6532721010332951</v>
      </c>
      <c r="U46" s="30">
        <f t="shared" si="6"/>
        <v>0.22043628013777267</v>
      </c>
      <c r="V46" s="29">
        <f t="shared" si="7"/>
        <v>4.9735935706084966</v>
      </c>
      <c r="W46" s="170">
        <v>0</v>
      </c>
      <c r="X46" s="4">
        <f t="shared" si="8"/>
        <v>4.9735935706084966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9.9471871412169932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9.9471871412169932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4</v>
      </c>
      <c r="E47" s="17">
        <f t="shared" si="19"/>
        <v>4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</v>
      </c>
      <c r="M47" s="23">
        <f t="shared" si="1"/>
        <v>8</v>
      </c>
      <c r="N47" s="28">
        <f t="shared" si="2"/>
        <v>12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2700</v>
      </c>
      <c r="P47" s="11">
        <f>D47*E47*INslave+D47*KLslave*F47+MUslave*E47*F47</f>
        <v>720</v>
      </c>
      <c r="Q47" s="18">
        <f t="shared" si="3"/>
        <v>64</v>
      </c>
      <c r="R47" s="16">
        <f t="shared" si="22"/>
        <v>3484</v>
      </c>
      <c r="S47" s="29">
        <f t="shared" si="4"/>
        <v>3.0998851894374284</v>
      </c>
      <c r="T47" s="22">
        <f t="shared" si="5"/>
        <v>1.6532721010332951</v>
      </c>
      <c r="U47" s="30">
        <f t="shared" si="6"/>
        <v>0.22043628013777267</v>
      </c>
      <c r="V47" s="29">
        <f t="shared" si="7"/>
        <v>4.9735935706084966</v>
      </c>
      <c r="W47" s="170">
        <v>0</v>
      </c>
      <c r="X47" s="4">
        <f t="shared" si="8"/>
        <v>4.9735935706084966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9.9471871412169932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9.9471871412169932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4</v>
      </c>
      <c r="M48" s="23">
        <f t="shared" si="1"/>
        <v>8</v>
      </c>
      <c r="N48" s="28">
        <f t="shared" si="2"/>
        <v>12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2700</v>
      </c>
      <c r="P48" s="11">
        <f>E48*E48*INslave+E48*KLslave*F48+KLslave*E48*F48</f>
        <v>720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64</v>
      </c>
      <c r="R48" s="16">
        <f t="shared" si="22"/>
        <v>3484</v>
      </c>
      <c r="S48" s="29">
        <f t="shared" si="4"/>
        <v>3.0998851894374284</v>
      </c>
      <c r="T48" s="22">
        <f t="shared" si="5"/>
        <v>1.6532721010332951</v>
      </c>
      <c r="U48" s="30">
        <f t="shared" si="6"/>
        <v>0.22043628013777267</v>
      </c>
      <c r="V48" s="29">
        <f t="shared" si="7"/>
        <v>4.9735935706084966</v>
      </c>
      <c r="W48" s="170">
        <v>0</v>
      </c>
      <c r="X48" s="4">
        <f t="shared" si="8"/>
        <v>4.9735935706084966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14.92078071182549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14.92078071182549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Konvention_1slave-FFslave</f>
        <v>5</v>
      </c>
      <c r="I49" s="17"/>
      <c r="J49" s="17"/>
      <c r="K49" s="18"/>
      <c r="L49" s="23">
        <f>(E49+E49+H49)/3</f>
        <v>4.333333333333333</v>
      </c>
      <c r="M49" s="23">
        <f t="shared" si="1"/>
        <v>8.6666666666666661</v>
      </c>
      <c r="N49" s="28">
        <f t="shared" si="2"/>
        <v>13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2805</v>
      </c>
      <c r="P49" s="11">
        <f>E49*E49*FFslave+E49*KLslave*H49+KLslave*E49*H49</f>
        <v>824</v>
      </c>
      <c r="Q49" s="18">
        <f t="shared" si="23"/>
        <v>80</v>
      </c>
      <c r="R49" s="16">
        <f t="shared" si="22"/>
        <v>3709</v>
      </c>
      <c r="S49" s="29">
        <f t="shared" si="4"/>
        <v>3.2771636559719601</v>
      </c>
      <c r="T49" s="22">
        <f t="shared" si="5"/>
        <v>1.9254066684640962</v>
      </c>
      <c r="U49" s="30">
        <f t="shared" si="6"/>
        <v>0.28039902938797517</v>
      </c>
      <c r="V49" s="29">
        <f t="shared" si="7"/>
        <v>5.4829693538240312</v>
      </c>
      <c r="W49" s="170">
        <v>0</v>
      </c>
      <c r="X49" s="4">
        <f t="shared" si="8"/>
        <v>5.4829693538240312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10.965938707648062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10.965938707648062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Konvention_1slave-INslave</f>
        <v>4</v>
      </c>
      <c r="G50" s="17"/>
      <c r="H50" s="17"/>
      <c r="I50" s="17"/>
      <c r="J50" s="17"/>
      <c r="K50" s="18"/>
      <c r="L50" s="23">
        <f>(E50+E50+F50)/3</f>
        <v>4</v>
      </c>
      <c r="M50" s="23">
        <f t="shared" si="1"/>
        <v>8</v>
      </c>
      <c r="N50" s="28">
        <f t="shared" si="2"/>
        <v>12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2700</v>
      </c>
      <c r="P50" s="11">
        <f>E50*E50*INslave+E50*KLslave*F50+KLslave*E50*F50</f>
        <v>720</v>
      </c>
      <c r="Q50" s="18">
        <f t="shared" si="23"/>
        <v>64</v>
      </c>
      <c r="R50" s="16">
        <f t="shared" si="22"/>
        <v>3484</v>
      </c>
      <c r="S50" s="29">
        <f t="shared" si="4"/>
        <v>3.0998851894374284</v>
      </c>
      <c r="T50" s="22">
        <f t="shared" si="5"/>
        <v>1.6532721010332951</v>
      </c>
      <c r="U50" s="30">
        <f t="shared" si="6"/>
        <v>0.22043628013777267</v>
      </c>
      <c r="V50" s="29">
        <f t="shared" si="7"/>
        <v>4.9735935706084966</v>
      </c>
      <c r="W50" s="170">
        <v>0</v>
      </c>
      <c r="X50" s="4">
        <f t="shared" si="8"/>
        <v>4.9735935706084966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4.9735935706084966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4.9735935706084966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Konvention_1slave-INslave</f>
        <v>4</v>
      </c>
      <c r="G51" s="17"/>
      <c r="H51" s="17"/>
      <c r="I51" s="17"/>
      <c r="J51" s="17"/>
      <c r="K51" s="18"/>
      <c r="L51" s="23">
        <f>(E51+E51+F51)/3</f>
        <v>4</v>
      </c>
      <c r="M51" s="23">
        <f t="shared" si="1"/>
        <v>8</v>
      </c>
      <c r="N51" s="28">
        <f t="shared" si="2"/>
        <v>12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2700</v>
      </c>
      <c r="P51" s="11">
        <f>E51*E51*INslave+E51*KLslave*F51+KLslave*E51*F51</f>
        <v>720</v>
      </c>
      <c r="Q51" s="18">
        <f t="shared" si="23"/>
        <v>64</v>
      </c>
      <c r="R51" s="16">
        <f t="shared" si="22"/>
        <v>3484</v>
      </c>
      <c r="S51" s="29">
        <f t="shared" si="4"/>
        <v>3.0998851894374284</v>
      </c>
      <c r="T51" s="22">
        <f t="shared" si="5"/>
        <v>1.6532721010332951</v>
      </c>
      <c r="U51" s="30">
        <f t="shared" si="6"/>
        <v>0.22043628013777267</v>
      </c>
      <c r="V51" s="29">
        <f t="shared" si="7"/>
        <v>4.9735935706084966</v>
      </c>
      <c r="W51" s="170">
        <v>0</v>
      </c>
      <c r="X51" s="4">
        <f t="shared" si="8"/>
        <v>4.9735935706084966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4.9735935706084966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4.9735935706084966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Konvention_1slave-INslave</f>
        <v>4</v>
      </c>
      <c r="G52" s="17"/>
      <c r="H52" s="17"/>
      <c r="I52" s="17"/>
      <c r="J52" s="17"/>
      <c r="K52" s="18"/>
      <c r="L52" s="23">
        <f>(E52+E52+F52)/3</f>
        <v>4</v>
      </c>
      <c r="M52" s="23">
        <f t="shared" si="1"/>
        <v>8</v>
      </c>
      <c r="N52" s="28">
        <f t="shared" si="2"/>
        <v>12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2700</v>
      </c>
      <c r="P52" s="11">
        <f>E52*E52*INslave+E52*KLslave*F52+KLslave*E52*F52</f>
        <v>720</v>
      </c>
      <c r="Q52" s="18">
        <f t="shared" si="23"/>
        <v>64</v>
      </c>
      <c r="R52" s="16">
        <f t="shared" si="22"/>
        <v>3484</v>
      </c>
      <c r="S52" s="29">
        <f t="shared" si="4"/>
        <v>3.0998851894374284</v>
      </c>
      <c r="T52" s="22">
        <f t="shared" si="5"/>
        <v>1.6532721010332951</v>
      </c>
      <c r="U52" s="30">
        <f t="shared" si="6"/>
        <v>0.22043628013777267</v>
      </c>
      <c r="V52" s="29">
        <f t="shared" si="7"/>
        <v>4.9735935706084966</v>
      </c>
      <c r="W52" s="170">
        <v>0</v>
      </c>
      <c r="X52" s="4">
        <f t="shared" si="8"/>
        <v>4.9735935706084966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9.9471871412169932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9.9471871412169932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Konvention_1slave-INslave</f>
        <v>4</v>
      </c>
      <c r="G53" s="17"/>
      <c r="H53" s="17"/>
      <c r="I53" s="17"/>
      <c r="J53" s="17"/>
      <c r="K53" s="18"/>
      <c r="L53" s="23">
        <f>(E53+E53+F53)/3</f>
        <v>4</v>
      </c>
      <c r="M53" s="23">
        <f t="shared" si="1"/>
        <v>8</v>
      </c>
      <c r="N53" s="28">
        <f t="shared" si="2"/>
        <v>12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2700</v>
      </c>
      <c r="P53" s="11">
        <f>E53*E53*INslave+E53*KLslave*F53+KLslave*E53*F53</f>
        <v>720</v>
      </c>
      <c r="Q53" s="18">
        <f t="shared" si="23"/>
        <v>64</v>
      </c>
      <c r="R53" s="16">
        <f t="shared" si="22"/>
        <v>3484</v>
      </c>
      <c r="S53" s="29">
        <f t="shared" si="4"/>
        <v>3.0998851894374284</v>
      </c>
      <c r="T53" s="22">
        <f t="shared" si="5"/>
        <v>1.6532721010332951</v>
      </c>
      <c r="U53" s="30">
        <f t="shared" si="6"/>
        <v>0.22043628013777267</v>
      </c>
      <c r="V53" s="29">
        <f t="shared" si="7"/>
        <v>4.9735935706084966</v>
      </c>
      <c r="W53" s="170">
        <v>0</v>
      </c>
      <c r="X53" s="4">
        <f t="shared" si="8"/>
        <v>4.9735935706084966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9.9471871412169932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9.9471871412169932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Konvention_1slave-INslave</f>
        <v>4</v>
      </c>
      <c r="G54" s="15"/>
      <c r="H54" s="15"/>
      <c r="I54" s="15"/>
      <c r="J54" s="15"/>
      <c r="K54" s="19"/>
      <c r="L54" s="33">
        <f>(E54+E54+F54)/3</f>
        <v>4</v>
      </c>
      <c r="M54" s="21">
        <f t="shared" si="1"/>
        <v>8</v>
      </c>
      <c r="N54" s="32">
        <f t="shared" si="2"/>
        <v>12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2700</v>
      </c>
      <c r="P54" s="15">
        <f>E54*E54*INslave+E54*KLslave*F54+KLslave*E54*F54</f>
        <v>720</v>
      </c>
      <c r="Q54" s="19">
        <f t="shared" si="23"/>
        <v>64</v>
      </c>
      <c r="R54" s="20">
        <f>SUM(O54:Q54)</f>
        <v>3484</v>
      </c>
      <c r="S54" s="33">
        <f t="shared" si="4"/>
        <v>3.0998851894374284</v>
      </c>
      <c r="T54" s="21">
        <f t="shared" si="5"/>
        <v>1.6532721010332951</v>
      </c>
      <c r="U54" s="34">
        <f t="shared" si="6"/>
        <v>0.22043628013777267</v>
      </c>
      <c r="V54" s="33">
        <f t="shared" si="7"/>
        <v>4.9735935706084966</v>
      </c>
      <c r="W54" s="170">
        <v>0</v>
      </c>
      <c r="X54" s="5">
        <f t="shared" si="8"/>
        <v>4.9735935706084966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4.9735935706084966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4.9735935706084966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4</v>
      </c>
      <c r="E56" s="51">
        <f>Konvention_1slave-KLslave</f>
        <v>4</v>
      </c>
      <c r="F56" s="51"/>
      <c r="G56" s="51"/>
      <c r="H56" s="51">
        <f>Konvention_1slave-FFslave</f>
        <v>5</v>
      </c>
      <c r="I56" s="51"/>
      <c r="J56" s="51"/>
      <c r="K56" s="52"/>
      <c r="L56" s="23">
        <f t="shared" ref="L56:L62" si="24">(D56+E56+F56+G56+H56+I56+J56+K56)/3</f>
        <v>4.333333333333333</v>
      </c>
      <c r="M56" s="23">
        <f t="shared" si="1"/>
        <v>8.6666666666666661</v>
      </c>
      <c r="N56" s="24">
        <f t="shared" si="2"/>
        <v>13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2805</v>
      </c>
      <c r="P56" s="11">
        <f>D56*E56*FFslave+D56*KLslave*H56+MUslave*E56*H56</f>
        <v>824</v>
      </c>
      <c r="Q56" s="52">
        <f t="shared" si="3"/>
        <v>80</v>
      </c>
      <c r="R56" s="50">
        <f>SUM(O56:Q56)</f>
        <v>3709</v>
      </c>
      <c r="S56" s="25">
        <f t="shared" si="4"/>
        <v>3.2771636559719601</v>
      </c>
      <c r="T56" s="26">
        <f t="shared" si="5"/>
        <v>1.9254066684640962</v>
      </c>
      <c r="U56" s="27">
        <f t="shared" si="6"/>
        <v>0.28039902938797517</v>
      </c>
      <c r="V56" s="25">
        <f t="shared" si="7"/>
        <v>5.4829693538240312</v>
      </c>
      <c r="W56" s="170">
        <v>0</v>
      </c>
      <c r="X56" s="3">
        <f t="shared" si="8"/>
        <v>5.4829693538240312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16.448908061472093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16.448908061472093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5</v>
      </c>
      <c r="I57" s="17">
        <f>Konvention_1slave-GEslave</f>
        <v>5</v>
      </c>
      <c r="J57" s="17"/>
      <c r="K57" s="18">
        <f>Konvention_1slave-KKslave</f>
        <v>10</v>
      </c>
      <c r="L57" s="23">
        <f t="shared" si="24"/>
        <v>6.666666666666667</v>
      </c>
      <c r="M57" s="23">
        <f t="shared" si="1"/>
        <v>13.333333333333334</v>
      </c>
      <c r="N57" s="28">
        <f t="shared" si="2"/>
        <v>20</v>
      </c>
      <c r="O57" s="11">
        <f t="shared" si="25"/>
        <v>3220</v>
      </c>
      <c r="P57" s="11">
        <f>H57*I57*KKslave+H57*GEslave*K57+FFslave*I57*K57</f>
        <v>1625</v>
      </c>
      <c r="Q57" s="18">
        <f t="shared" si="3"/>
        <v>250</v>
      </c>
      <c r="R57" s="16">
        <f t="shared" ref="R57:R71" si="27">SUM(O57:Q57)</f>
        <v>5095</v>
      </c>
      <c r="S57" s="29">
        <f t="shared" si="4"/>
        <v>4.2132809944389926</v>
      </c>
      <c r="T57" s="22">
        <f t="shared" si="5"/>
        <v>4.2525351651946357</v>
      </c>
      <c r="U57" s="30">
        <f t="shared" si="6"/>
        <v>0.98135426889106969</v>
      </c>
      <c r="V57" s="29">
        <f t="shared" si="7"/>
        <v>9.4471704285246982</v>
      </c>
      <c r="W57" s="170">
        <v>0</v>
      </c>
      <c r="X57" s="4">
        <f t="shared" si="8"/>
        <v>9.4471704285246982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18.894340857049396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18.894340857049396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5</v>
      </c>
      <c r="H58" s="17">
        <f>Konvention_1slave-FFslave</f>
        <v>5</v>
      </c>
      <c r="I58" s="17"/>
      <c r="J58" s="17">
        <f>Konvention_1slave-KOslave</f>
        <v>5</v>
      </c>
      <c r="K58" s="18"/>
      <c r="L58" s="23">
        <f t="shared" si="24"/>
        <v>5</v>
      </c>
      <c r="M58" s="23">
        <f t="shared" si="1"/>
        <v>10</v>
      </c>
      <c r="N58" s="28">
        <f t="shared" si="2"/>
        <v>15</v>
      </c>
      <c r="O58" s="11">
        <f t="shared" si="25"/>
        <v>2940</v>
      </c>
      <c r="P58" s="11">
        <f>G58*H58*KOslave+G58*FFslave*J58+CHslave*H58*J58</f>
        <v>1050</v>
      </c>
      <c r="Q58" s="18">
        <f t="shared" si="3"/>
        <v>125</v>
      </c>
      <c r="R58" s="16">
        <f t="shared" si="27"/>
        <v>4115</v>
      </c>
      <c r="S58" s="29">
        <f t="shared" si="4"/>
        <v>3.5722964763061968</v>
      </c>
      <c r="T58" s="22">
        <f t="shared" si="5"/>
        <v>2.5516403402187122</v>
      </c>
      <c r="U58" s="30">
        <f t="shared" si="6"/>
        <v>0.45565006075334141</v>
      </c>
      <c r="V58" s="29">
        <f t="shared" si="7"/>
        <v>6.57958687727825</v>
      </c>
      <c r="W58" s="170">
        <v>0</v>
      </c>
      <c r="X58" s="4">
        <f t="shared" si="8"/>
        <v>6.57958687727825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6.57958687727825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6.57958687727825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4</v>
      </c>
      <c r="F59" s="17">
        <f>Konvention_1slave-INslave</f>
        <v>4</v>
      </c>
      <c r="G59" s="17">
        <f>Konvention_1slave-CHslave</f>
        <v>5</v>
      </c>
      <c r="H59" s="17"/>
      <c r="I59" s="17"/>
      <c r="J59" s="17"/>
      <c r="K59" s="18"/>
      <c r="L59" s="23">
        <f t="shared" si="24"/>
        <v>4.333333333333333</v>
      </c>
      <c r="M59" s="23">
        <f t="shared" si="1"/>
        <v>8.6666666666666661</v>
      </c>
      <c r="N59" s="28">
        <f t="shared" si="2"/>
        <v>13</v>
      </c>
      <c r="O59" s="11">
        <f t="shared" si="25"/>
        <v>2805</v>
      </c>
      <c r="P59" s="11">
        <f>E59*F59*CHslave+E59*INslave*G59+KLslave*F59*G59</f>
        <v>824</v>
      </c>
      <c r="Q59" s="18">
        <f t="shared" si="3"/>
        <v>80</v>
      </c>
      <c r="R59" s="16">
        <f t="shared" si="27"/>
        <v>3709</v>
      </c>
      <c r="S59" s="29">
        <f t="shared" si="4"/>
        <v>3.2771636559719601</v>
      </c>
      <c r="T59" s="22">
        <f t="shared" si="5"/>
        <v>1.9254066684640962</v>
      </c>
      <c r="U59" s="30">
        <f t="shared" si="6"/>
        <v>0.28039902938797517</v>
      </c>
      <c r="V59" s="29">
        <f t="shared" si="7"/>
        <v>5.4829693538240312</v>
      </c>
      <c r="W59" s="170">
        <v>0</v>
      </c>
      <c r="X59" s="4">
        <f t="shared" si="8"/>
        <v>5.4829693538240312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10.965938707648062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10.965938707648062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4</v>
      </c>
      <c r="E60" s="17">
        <f>Konvention_1slave-KLslave</f>
        <v>4</v>
      </c>
      <c r="F60" s="17">
        <f>Konvention_1slave-INslave</f>
        <v>4</v>
      </c>
      <c r="G60" s="17"/>
      <c r="H60" s="17"/>
      <c r="I60" s="17"/>
      <c r="J60" s="17"/>
      <c r="K60" s="18"/>
      <c r="L60" s="23">
        <f t="shared" si="24"/>
        <v>4</v>
      </c>
      <c r="M60" s="23">
        <f t="shared" si="1"/>
        <v>8</v>
      </c>
      <c r="N60" s="28">
        <f t="shared" si="2"/>
        <v>12</v>
      </c>
      <c r="O60" s="11">
        <f t="shared" si="25"/>
        <v>2700</v>
      </c>
      <c r="P60" s="11">
        <f>D60*E60*INslave+D60*KLslave*F60+MUslave*E60*F60</f>
        <v>720</v>
      </c>
      <c r="Q60" s="18">
        <f t="shared" si="3"/>
        <v>64</v>
      </c>
      <c r="R60" s="16">
        <f t="shared" si="27"/>
        <v>3484</v>
      </c>
      <c r="S60" s="29">
        <f t="shared" si="4"/>
        <v>3.0998851894374284</v>
      </c>
      <c r="T60" s="22">
        <f t="shared" si="5"/>
        <v>1.6532721010332951</v>
      </c>
      <c r="U60" s="30">
        <f t="shared" si="6"/>
        <v>0.22043628013777267</v>
      </c>
      <c r="V60" s="29">
        <f t="shared" si="7"/>
        <v>4.9735935706084966</v>
      </c>
      <c r="W60" s="170">
        <v>0</v>
      </c>
      <c r="X60" s="4">
        <f t="shared" si="8"/>
        <v>4.9735935706084966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9.9471871412169932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9.9471871412169932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4</v>
      </c>
      <c r="E61" s="17"/>
      <c r="F61" s="17">
        <f>Konvention_1slave-INslave</f>
        <v>4</v>
      </c>
      <c r="G61" s="17"/>
      <c r="H61" s="17"/>
      <c r="I61" s="17"/>
      <c r="J61" s="17">
        <f>Konvention_1slave-KOslave</f>
        <v>5</v>
      </c>
      <c r="K61" s="18"/>
      <c r="L61" s="23">
        <f t="shared" si="24"/>
        <v>4.333333333333333</v>
      </c>
      <c r="M61" s="23">
        <f t="shared" si="1"/>
        <v>8.6666666666666661</v>
      </c>
      <c r="N61" s="28">
        <f t="shared" si="2"/>
        <v>13</v>
      </c>
      <c r="O61" s="11">
        <f t="shared" si="25"/>
        <v>2805</v>
      </c>
      <c r="P61" s="11">
        <f>D61*F61*KOslave+D61*INslave*J61+MUslave*F61*J61</f>
        <v>824</v>
      </c>
      <c r="Q61" s="18">
        <f t="shared" si="3"/>
        <v>80</v>
      </c>
      <c r="R61" s="16">
        <f t="shared" si="27"/>
        <v>3709</v>
      </c>
      <c r="S61" s="29">
        <f t="shared" si="4"/>
        <v>3.2771636559719601</v>
      </c>
      <c r="T61" s="22">
        <f t="shared" si="5"/>
        <v>1.9254066684640962</v>
      </c>
      <c r="U61" s="30">
        <f t="shared" si="6"/>
        <v>0.28039902938797517</v>
      </c>
      <c r="V61" s="29">
        <f t="shared" si="7"/>
        <v>5.4829693538240312</v>
      </c>
      <c r="W61" s="170">
        <v>0</v>
      </c>
      <c r="X61" s="4">
        <f t="shared" si="8"/>
        <v>5.4829693538240312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10.965938707648062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10.965938707648062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4</v>
      </c>
      <c r="G62" s="17">
        <f>Konvention_1slave-CHslave</f>
        <v>5</v>
      </c>
      <c r="H62" s="17"/>
      <c r="I62" s="17"/>
      <c r="J62" s="17">
        <f>Konvention_1slave-KOslave</f>
        <v>5</v>
      </c>
      <c r="K62" s="18"/>
      <c r="L62" s="23">
        <f t="shared" si="24"/>
        <v>4.666666666666667</v>
      </c>
      <c r="M62" s="23">
        <f t="shared" si="1"/>
        <v>9.3333333333333339</v>
      </c>
      <c r="N62" s="28">
        <f t="shared" si="2"/>
        <v>14</v>
      </c>
      <c r="O62" s="11">
        <f t="shared" si="25"/>
        <v>2884</v>
      </c>
      <c r="P62" s="11">
        <f>F62*G62*KOslave+F62*CHslave*J62+INslave*G62*J62</f>
        <v>935</v>
      </c>
      <c r="Q62" s="18">
        <f t="shared" si="3"/>
        <v>100</v>
      </c>
      <c r="R62" s="16">
        <f t="shared" si="27"/>
        <v>3919</v>
      </c>
      <c r="S62" s="29">
        <f t="shared" si="4"/>
        <v>3.4342094071616911</v>
      </c>
      <c r="T62" s="22">
        <f t="shared" si="5"/>
        <v>2.2267585268350771</v>
      </c>
      <c r="U62" s="30">
        <f t="shared" si="6"/>
        <v>0.35723398826231184</v>
      </c>
      <c r="V62" s="29">
        <f t="shared" si="7"/>
        <v>6.0182019222590801</v>
      </c>
      <c r="W62" s="170">
        <v>0</v>
      </c>
      <c r="X62" s="4">
        <f t="shared" si="8"/>
        <v>6.0182019222590801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12.03640384451816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12.03640384451816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4</v>
      </c>
      <c r="F63" s="17"/>
      <c r="G63" s="17"/>
      <c r="H63" s="17">
        <f t="shared" ref="H63:H72" si="28">Konvention_1slave-FFslave</f>
        <v>5</v>
      </c>
      <c r="I63" s="17"/>
      <c r="J63" s="17"/>
      <c r="K63" s="18"/>
      <c r="L63" s="23">
        <f>(E63+H63+H63)/3</f>
        <v>4.666666666666667</v>
      </c>
      <c r="M63" s="23">
        <f t="shared" si="1"/>
        <v>9.3333333333333339</v>
      </c>
      <c r="N63" s="28">
        <f t="shared" si="2"/>
        <v>14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2884</v>
      </c>
      <c r="P63" s="11">
        <f>E63*H63*FFslave+E63*FFslave*H63+KLslave*H63*H63</f>
        <v>935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100</v>
      </c>
      <c r="R63" s="16">
        <f t="shared" si="27"/>
        <v>3919</v>
      </c>
      <c r="S63" s="29">
        <f t="shared" si="4"/>
        <v>3.4342094071616911</v>
      </c>
      <c r="T63" s="22">
        <f t="shared" si="5"/>
        <v>2.2267585268350771</v>
      </c>
      <c r="U63" s="30">
        <f t="shared" si="6"/>
        <v>0.35723398826231184</v>
      </c>
      <c r="V63" s="29">
        <f t="shared" si="7"/>
        <v>6.0182019222590801</v>
      </c>
      <c r="W63" s="170">
        <v>0</v>
      </c>
      <c r="X63" s="4">
        <f t="shared" si="8"/>
        <v>6.0182019222590801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24.072807689036321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24.072807689036321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Konvention_1slave-GEslave</f>
        <v>5</v>
      </c>
      <c r="J64" s="17"/>
      <c r="K64" s="18">
        <f>Konvention_1slave-KKslave</f>
        <v>10</v>
      </c>
      <c r="L64" s="23">
        <f>(D64+E64+F64+G64+H64+I64+J64+K64)/3</f>
        <v>6.666666666666667</v>
      </c>
      <c r="M64" s="23">
        <f t="shared" si="1"/>
        <v>13.333333333333334</v>
      </c>
      <c r="N64" s="28">
        <f t="shared" si="2"/>
        <v>20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3220</v>
      </c>
      <c r="P64" s="11">
        <f>H64*I64*KKslave+H64*GEslave*K64+FFslave*I64*K64</f>
        <v>1625</v>
      </c>
      <c r="Q64" s="18">
        <f t="shared" si="3"/>
        <v>250</v>
      </c>
      <c r="R64" s="16">
        <f t="shared" si="27"/>
        <v>5095</v>
      </c>
      <c r="S64" s="29">
        <f t="shared" si="4"/>
        <v>4.2132809944389926</v>
      </c>
      <c r="T64" s="22">
        <f t="shared" si="5"/>
        <v>4.2525351651946357</v>
      </c>
      <c r="U64" s="30">
        <f t="shared" si="6"/>
        <v>0.98135426889106969</v>
      </c>
      <c r="V64" s="29">
        <f t="shared" si="7"/>
        <v>9.4471704285246982</v>
      </c>
      <c r="W64" s="170">
        <v>0</v>
      </c>
      <c r="X64" s="4">
        <f t="shared" si="8"/>
        <v>9.4471704285246982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18.894340857049396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18.894340857049396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4</v>
      </c>
      <c r="G65" s="17"/>
      <c r="H65" s="17">
        <f t="shared" si="28"/>
        <v>5</v>
      </c>
      <c r="I65" s="17"/>
      <c r="J65" s="17"/>
      <c r="K65" s="18"/>
      <c r="L65" s="23">
        <f>(F65+H65+H65)/3</f>
        <v>4.666666666666667</v>
      </c>
      <c r="M65" s="23">
        <f t="shared" si="1"/>
        <v>9.3333333333333339</v>
      </c>
      <c r="N65" s="28">
        <f t="shared" si="2"/>
        <v>14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2884</v>
      </c>
      <c r="P65" s="11">
        <f>F65*H65*FFslave+F65*FFslave*H65+INslave*H65*H65</f>
        <v>935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100</v>
      </c>
      <c r="R65" s="16">
        <f t="shared" si="27"/>
        <v>3919</v>
      </c>
      <c r="S65" s="29">
        <f t="shared" si="4"/>
        <v>3.4342094071616911</v>
      </c>
      <c r="T65" s="22">
        <f t="shared" si="5"/>
        <v>2.2267585268350771</v>
      </c>
      <c r="U65" s="30">
        <f t="shared" si="6"/>
        <v>0.35723398826231184</v>
      </c>
      <c r="V65" s="29">
        <f t="shared" si="7"/>
        <v>6.0182019222590801</v>
      </c>
      <c r="W65" s="170">
        <v>0</v>
      </c>
      <c r="X65" s="4">
        <f t="shared" si="8"/>
        <v>6.0182019222590801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6.0182019222590801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6.0182019222590801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Konvention_1slave-GEslave</f>
        <v>5</v>
      </c>
      <c r="J66" s="17">
        <f>Konvention_1slave-KOslave</f>
        <v>5</v>
      </c>
      <c r="K66" s="18"/>
      <c r="L66" s="23">
        <f>(D66+E66+F66+G66+H66+I66+J66+K66)/3</f>
        <v>5</v>
      </c>
      <c r="M66" s="23">
        <f t="shared" si="1"/>
        <v>10</v>
      </c>
      <c r="N66" s="28">
        <f t="shared" si="2"/>
        <v>15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2940</v>
      </c>
      <c r="P66" s="11">
        <f>H66*I66*KOslave+H66*GEslave*J66+FFslave*I66*J66</f>
        <v>1050</v>
      </c>
      <c r="Q66" s="18">
        <f t="shared" si="3"/>
        <v>125</v>
      </c>
      <c r="R66" s="16">
        <f t="shared" si="27"/>
        <v>4115</v>
      </c>
      <c r="S66" s="29">
        <f t="shared" si="4"/>
        <v>3.5722964763061968</v>
      </c>
      <c r="T66" s="22">
        <f t="shared" si="5"/>
        <v>2.5516403402187122</v>
      </c>
      <c r="U66" s="30">
        <f t="shared" si="6"/>
        <v>0.45565006075334141</v>
      </c>
      <c r="V66" s="29">
        <f t="shared" si="7"/>
        <v>6.57958687727825</v>
      </c>
      <c r="W66" s="170">
        <v>0</v>
      </c>
      <c r="X66" s="4">
        <f t="shared" si="8"/>
        <v>6.57958687727825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13.1591737545565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13.1591737545565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4</v>
      </c>
      <c r="G67" s="17"/>
      <c r="H67" s="17">
        <f t="shared" si="28"/>
        <v>5</v>
      </c>
      <c r="I67" s="17"/>
      <c r="J67" s="17"/>
      <c r="K67" s="18"/>
      <c r="L67" s="23">
        <f>(F67+H67+H67)/3</f>
        <v>4.666666666666667</v>
      </c>
      <c r="M67" s="23">
        <f t="shared" si="1"/>
        <v>9.3333333333333339</v>
      </c>
      <c r="N67" s="28">
        <f t="shared" si="2"/>
        <v>14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2884</v>
      </c>
      <c r="P67" s="11">
        <f>F67*H67*FFslave+F67*FFslave*H67+INslave*H67*H67</f>
        <v>935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100</v>
      </c>
      <c r="R67" s="16">
        <f t="shared" si="27"/>
        <v>3919</v>
      </c>
      <c r="S67" s="29">
        <f t="shared" si="4"/>
        <v>3.4342094071616911</v>
      </c>
      <c r="T67" s="22">
        <f t="shared" si="5"/>
        <v>2.2267585268350771</v>
      </c>
      <c r="U67" s="30">
        <f t="shared" si="6"/>
        <v>0.35723398826231184</v>
      </c>
      <c r="V67" s="29">
        <f t="shared" si="7"/>
        <v>6.0182019222590801</v>
      </c>
      <c r="W67" s="170">
        <v>0</v>
      </c>
      <c r="X67" s="4">
        <f t="shared" si="8"/>
        <v>6.0182019222590801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6.0182019222590801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6.0182019222590801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Konvention_1slave-KOslave</f>
        <v>5</v>
      </c>
      <c r="K68" s="18">
        <f>Konvention_1slave-KKslave</f>
        <v>10</v>
      </c>
      <c r="L68" s="23">
        <f>(D68+E68+F68+G68+H68+I68+J68+K68)/3</f>
        <v>6.666666666666667</v>
      </c>
      <c r="M68" s="23">
        <f t="shared" si="1"/>
        <v>13.333333333333334</v>
      </c>
      <c r="N68" s="28">
        <f t="shared" si="2"/>
        <v>20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3220</v>
      </c>
      <c r="P68" s="11">
        <f>H68*J68*KKslave+H68*KOslave*K68+FFslave*J68*K68</f>
        <v>1625</v>
      </c>
      <c r="Q68" s="18">
        <f>IFERROR(D68^SIGN(D68),1)*IFERROR(E68^SIGN(E68),1)*IFERROR(F68^SIGN(F68),1)*IFERROR(G68^SIGN(G68),1)*IFERROR(H68^SIGN(H68),1)*IFERROR(I68^SIGN(I68),1)*IFERROR(J68^SIGN(J68),1)*IFERROR(K68^SIGN(K68),1)</f>
        <v>250</v>
      </c>
      <c r="R68" s="16">
        <f t="shared" si="27"/>
        <v>5095</v>
      </c>
      <c r="S68" s="29">
        <f t="shared" si="4"/>
        <v>4.2132809944389926</v>
      </c>
      <c r="T68" s="22">
        <f t="shared" si="5"/>
        <v>4.2525351651946357</v>
      </c>
      <c r="U68" s="30">
        <f t="shared" si="6"/>
        <v>0.98135426889106969</v>
      </c>
      <c r="V68" s="29">
        <f t="shared" si="7"/>
        <v>9.4471704285246982</v>
      </c>
      <c r="W68" s="170">
        <v>0</v>
      </c>
      <c r="X68" s="4">
        <f t="shared" si="8"/>
        <v>9.4471704285246982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28.341511285574093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28.341511285574093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5</v>
      </c>
      <c r="H69" s="17">
        <f t="shared" si="28"/>
        <v>5</v>
      </c>
      <c r="I69" s="17"/>
      <c r="J69" s="17">
        <f>Konvention_1slave-KOslave</f>
        <v>5</v>
      </c>
      <c r="K69" s="18"/>
      <c r="L69" s="23">
        <f>(D69+E69+F69+G69+H69+I69+J69+K69)/3</f>
        <v>5</v>
      </c>
      <c r="M69" s="23">
        <f t="shared" si="1"/>
        <v>10</v>
      </c>
      <c r="N69" s="28">
        <f t="shared" si="2"/>
        <v>15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2940</v>
      </c>
      <c r="P69" s="11">
        <f>G69*H69*KOslave+G69*FFslave*J69+CHslave*H69*J69</f>
        <v>1050</v>
      </c>
      <c r="Q69" s="18">
        <f>IFERROR(D69^SIGN(D69),1)*IFERROR(E69^SIGN(E69),1)*IFERROR(F69^SIGN(F69),1)*IFERROR(G69^SIGN(G69),1)*IFERROR(H69^SIGN(H69),1)*IFERROR(I69^SIGN(I69),1)*IFERROR(J69^SIGN(J69),1)*IFERROR(K69^SIGN(K69),1)</f>
        <v>125</v>
      </c>
      <c r="R69" s="16">
        <f t="shared" si="27"/>
        <v>4115</v>
      </c>
      <c r="S69" s="29">
        <f t="shared" si="4"/>
        <v>3.5722964763061968</v>
      </c>
      <c r="T69" s="22">
        <f t="shared" si="5"/>
        <v>2.5516403402187122</v>
      </c>
      <c r="U69" s="30">
        <f t="shared" si="6"/>
        <v>0.45565006075334141</v>
      </c>
      <c r="V69" s="29">
        <f t="shared" si="7"/>
        <v>6.57958687727825</v>
      </c>
      <c r="W69" s="170">
        <v>0</v>
      </c>
      <c r="X69" s="4">
        <f t="shared" si="8"/>
        <v>6.57958687727825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6.57958687727825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6.57958687727825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4</v>
      </c>
      <c r="G70" s="17"/>
      <c r="H70" s="17">
        <f t="shared" si="28"/>
        <v>5</v>
      </c>
      <c r="I70" s="17"/>
      <c r="J70" s="17"/>
      <c r="K70" s="18"/>
      <c r="L70" s="23">
        <f>(F70+H70+H70)/3</f>
        <v>4.666666666666667</v>
      </c>
      <c r="M70" s="23">
        <f t="shared" si="1"/>
        <v>9.3333333333333339</v>
      </c>
      <c r="N70" s="28">
        <f t="shared" si="2"/>
        <v>14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2884</v>
      </c>
      <c r="P70" s="11">
        <f>F70*H70*FFslave+F70*FFslave*H70+INslave*H70*H70</f>
        <v>935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100</v>
      </c>
      <c r="R70" s="16">
        <f t="shared" si="27"/>
        <v>3919</v>
      </c>
      <c r="S70" s="29">
        <f t="shared" si="4"/>
        <v>3.4342094071616911</v>
      </c>
      <c r="T70" s="22">
        <f t="shared" si="5"/>
        <v>2.2267585268350771</v>
      </c>
      <c r="U70" s="30">
        <f t="shared" si="6"/>
        <v>0.35723398826231184</v>
      </c>
      <c r="V70" s="29">
        <f t="shared" si="7"/>
        <v>6.0182019222590801</v>
      </c>
      <c r="W70" s="170">
        <v>0</v>
      </c>
      <c r="X70" s="4">
        <f t="shared" si="8"/>
        <v>6.0182019222590801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18.054605766777239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18.054605766777239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Konvention_1slave-KKslave</f>
        <v>10</v>
      </c>
      <c r="L71" s="23">
        <f>(H71+H71+K71)/3</f>
        <v>6.666666666666667</v>
      </c>
      <c r="M71" s="23">
        <f t="shared" si="1"/>
        <v>13.333333333333334</v>
      </c>
      <c r="N71" s="28">
        <f t="shared" si="2"/>
        <v>20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3220</v>
      </c>
      <c r="P71" s="11">
        <f>H71*H71*KKslave+H71*FFslave*K71+FFslave*H71*K71</f>
        <v>1625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250</v>
      </c>
      <c r="R71" s="16">
        <f t="shared" si="27"/>
        <v>5095</v>
      </c>
      <c r="S71" s="29">
        <f t="shared" si="4"/>
        <v>4.2132809944389926</v>
      </c>
      <c r="T71" s="22">
        <f t="shared" si="5"/>
        <v>4.2525351651946357</v>
      </c>
      <c r="U71" s="30">
        <f t="shared" si="6"/>
        <v>0.98135426889106969</v>
      </c>
      <c r="V71" s="29">
        <f t="shared" si="7"/>
        <v>9.4471704285246982</v>
      </c>
      <c r="W71" s="170">
        <v>0</v>
      </c>
      <c r="X71" s="4">
        <f t="shared" si="8"/>
        <v>9.4471704285246982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9.4471704285246982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9.4471704285246982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4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4.666666666666667</v>
      </c>
      <c r="M72" s="21">
        <f t="shared" si="1"/>
        <v>9.3333333333333339</v>
      </c>
      <c r="N72" s="32">
        <f t="shared" si="2"/>
        <v>14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2884</v>
      </c>
      <c r="P72" s="15">
        <f>E72*H72*FFslave+E72*FFslave*H72+KLslave*H72*H72</f>
        <v>935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100</v>
      </c>
      <c r="R72" s="20">
        <f>SUM(O72:Q72)</f>
        <v>3919</v>
      </c>
      <c r="S72" s="33">
        <f t="shared" si="4"/>
        <v>3.4342094071616911</v>
      </c>
      <c r="T72" s="21">
        <f t="shared" si="5"/>
        <v>2.2267585268350771</v>
      </c>
      <c r="U72" s="34">
        <f t="shared" si="6"/>
        <v>0.35723398826231184</v>
      </c>
      <c r="V72" s="33">
        <f t="shared" si="7"/>
        <v>6.0182019222590801</v>
      </c>
      <c r="W72" s="170">
        <v>0</v>
      </c>
      <c r="X72" s="5">
        <f t="shared" si="8"/>
        <v>6.0182019222590801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6.0182019222590801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6.0182019222590801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2878.6101694915255</v>
      </c>
      <c r="P74" s="26">
        <f>AVERAGE(P10:P72)</f>
        <v>985.15254237288138</v>
      </c>
      <c r="Q74" s="27">
        <f>AVERAGE(Q10:Q72)</f>
        <v>115.27118644067797</v>
      </c>
      <c r="R74" s="27">
        <f>O74+P74+Q74</f>
        <v>3979.0338983050847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92.375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6.2806311271256847</v>
      </c>
      <c r="W75" s="177">
        <f>IFERROR(W78/COUNTIF(W10:W72,"&gt;0"),0)</f>
        <v>0</v>
      </c>
      <c r="X75" s="47">
        <f>IFERROR(X78/COUNTIF(X10:X72,"&gt;0"),0)</f>
        <v>6.2806311271256847</v>
      </c>
      <c r="Y75" s="107">
        <f>IFERROR(Y78/COUNTIF(Y10:Y72,"&gt;0"),0)</f>
        <v>13.032517342196426</v>
      </c>
      <c r="Z75" s="107">
        <f>AVERAGE(Z10:Z23,Z25:Z33,Z35:Z41,Z43:Z54,Z56:Z72)</f>
        <v>0</v>
      </c>
      <c r="AA75" s="107">
        <f>AVERAGE(AA10:AA23,AA25:AA33,AA35:AA41,AA43:AA54,AA56:AA72)</f>
        <v>13.032517342196426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72</v>
      </c>
      <c r="E78" s="154">
        <f t="shared" ref="E78:K78" si="29">SUM(E10:E72)</f>
        <v>112</v>
      </c>
      <c r="F78" s="154">
        <f t="shared" si="29"/>
        <v>120</v>
      </c>
      <c r="G78" s="154">
        <f t="shared" si="29"/>
        <v>90</v>
      </c>
      <c r="H78" s="154">
        <f t="shared" si="29"/>
        <v>95</v>
      </c>
      <c r="I78" s="154">
        <f t="shared" si="29"/>
        <v>75</v>
      </c>
      <c r="J78" s="154">
        <f t="shared" si="29"/>
        <v>75</v>
      </c>
      <c r="K78" s="155">
        <f t="shared" si="29"/>
        <v>100</v>
      </c>
      <c r="L78" s="43">
        <f>SUM(L10:L72)</f>
        <v>283</v>
      </c>
      <c r="M78" s="44">
        <f>SUM(M10:M72)</f>
        <v>566</v>
      </c>
      <c r="N78" s="45">
        <f>SUM(N10:N72)</f>
        <v>849</v>
      </c>
      <c r="O78" s="40">
        <f>O74/O76</f>
        <v>0.4196836520617474</v>
      </c>
      <c r="P78" s="41">
        <f>P74/P76</f>
        <v>0.14362917952659007</v>
      </c>
      <c r="Q78" s="42">
        <f>Q74/Q76</f>
        <v>1.6805829777034258E-2</v>
      </c>
      <c r="R78" s="40">
        <f>O78+P78+Q78</f>
        <v>0.58011866136537171</v>
      </c>
      <c r="S78" s="40">
        <f>L78*O74/R74</f>
        <v>204.73479210948915</v>
      </c>
      <c r="T78" s="41">
        <f>M78*P74/R74</f>
        <v>140.13359856536167</v>
      </c>
      <c r="U78" s="42">
        <f>N78*Q74/R74</f>
        <v>24.595225823490075</v>
      </c>
      <c r="V78" s="40">
        <f>SUMIF(V10:V72,"&gt;0")</f>
        <v>370.5572365004154</v>
      </c>
      <c r="W78" s="178">
        <f>SUM(W10:W72)</f>
        <v>0</v>
      </c>
      <c r="X78" s="150">
        <f>SUMIF(X10:X72,"&gt;0")</f>
        <v>370.5572365004154</v>
      </c>
      <c r="Y78" s="46">
        <f>SUMIF(Y10:Y72,"&gt;0")</f>
        <v>768.91852318958911</v>
      </c>
      <c r="Z78" s="69">
        <f>SUM(Z10:Z72)</f>
        <v>0</v>
      </c>
      <c r="AA78" s="68">
        <f>SUM(AA10:AA72)</f>
        <v>768.91852318958911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AC10:AC7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78:K78 J75">
    <cfRule type="colorScale" priority="19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P5">
    <cfRule type="colorScale" priority="13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11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</f>
        <v>14</v>
      </c>
      <c r="E2" s="74">
        <f>KLmaster+1</f>
        <v>16</v>
      </c>
      <c r="F2" s="74">
        <f>INmaster</f>
        <v>15</v>
      </c>
      <c r="G2" s="74">
        <f>CHmaster</f>
        <v>14</v>
      </c>
      <c r="H2" s="74">
        <f>FFmaster</f>
        <v>14</v>
      </c>
      <c r="I2" s="74">
        <f>GEmaster</f>
        <v>14</v>
      </c>
      <c r="J2" s="74">
        <f>KOmaster</f>
        <v>14</v>
      </c>
      <c r="K2" s="74">
        <f>KKmaster</f>
        <v>9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165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90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90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111">
        <f>SUM(D5:K5)</f>
        <v>750</v>
      </c>
      <c r="M5" s="72">
        <f>Z78</f>
        <v>0</v>
      </c>
      <c r="N5" s="73">
        <f>L5+M5</f>
        <v>750</v>
      </c>
      <c r="O5" s="102">
        <v>1100</v>
      </c>
      <c r="P5" s="87">
        <f>O5-N5</f>
        <v>350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5</v>
      </c>
      <c r="E10" s="51"/>
      <c r="F10" s="51">
        <f>Konvention_1slave-INslave</f>
        <v>4</v>
      </c>
      <c r="G10" s="51"/>
      <c r="H10" s="51"/>
      <c r="I10" s="51">
        <f>Konvention_1slave-GEslave</f>
        <v>5</v>
      </c>
      <c r="J10" s="51"/>
      <c r="K10" s="52"/>
      <c r="L10" s="23">
        <f>(D10+E10+F10+G10+H10+I10+J10+K10)/3</f>
        <v>4.666666666666667</v>
      </c>
      <c r="M10" s="23">
        <f>2*L10</f>
        <v>9.3333333333333339</v>
      </c>
      <c r="N10" s="24">
        <f>3*L10</f>
        <v>14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2884</v>
      </c>
      <c r="P10" s="11">
        <f>D10*F10*GEslave+D10*INslave*I10+MUslave*F10*I10</f>
        <v>935</v>
      </c>
      <c r="Q10" s="52">
        <f>IFERROR(D10^SIGN(D10),1)*IFERROR(E10^SIGN(E10),1)*IFERROR(F10^SIGN(F10),1)*IFERROR(G10^SIGN(G10),1)*IFERROR(H10^SIGN(H10),1)*IFERROR(I10^SIGN(I10),1)*IFERROR(J10^SIGN(J10),1)*IFERROR(K10^SIGN(K10),1)</f>
        <v>100</v>
      </c>
      <c r="R10" s="50">
        <f>SUM(O10:Q10)</f>
        <v>3919</v>
      </c>
      <c r="S10" s="25">
        <f>L10*O10/R10</f>
        <v>3.4342094071616911</v>
      </c>
      <c r="T10" s="26">
        <f>M10*P10/R10</f>
        <v>2.2267585268350771</v>
      </c>
      <c r="U10" s="27">
        <f>N10*Q10/R10</f>
        <v>0.35723398826231184</v>
      </c>
      <c r="V10" s="26">
        <f>SUM(S10:U10)</f>
        <v>6.0182019222590801</v>
      </c>
      <c r="W10" s="170">
        <v>0</v>
      </c>
      <c r="X10" s="3">
        <f>V10-W10</f>
        <v>6.0182019222590801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12.03640384451816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12.03640384451816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5</v>
      </c>
      <c r="E11" s="17"/>
      <c r="F11" s="17"/>
      <c r="G11" s="17">
        <f>Konvention_1slave-CHslave</f>
        <v>5</v>
      </c>
      <c r="H11" s="17">
        <f>Konvention_1slave-FFslave</f>
        <v>5</v>
      </c>
      <c r="I11" s="17"/>
      <c r="J11" s="17"/>
      <c r="K11" s="18"/>
      <c r="L11" s="23">
        <f>(D11+E11+F11+G11+H11+I11+J11+K11)/3</f>
        <v>5</v>
      </c>
      <c r="M11" s="23">
        <f t="shared" ref="M11:M72" si="1">2*L11</f>
        <v>10</v>
      </c>
      <c r="N11" s="28">
        <f t="shared" ref="N11:N72" si="2">3*L11</f>
        <v>15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2940</v>
      </c>
      <c r="P11" s="11">
        <f>D11*G11*FFslave+D11*CHslave*H11+MUslave*G11*H11</f>
        <v>1050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125</v>
      </c>
      <c r="R11" s="16">
        <f>SUM(O11:Q11)</f>
        <v>4115</v>
      </c>
      <c r="S11" s="29">
        <f t="shared" ref="S11:S72" si="4">L11*O11/R11</f>
        <v>3.5722964763061968</v>
      </c>
      <c r="T11" s="22">
        <f t="shared" ref="T11:T72" si="5">M11*P11/R11</f>
        <v>2.5516403402187122</v>
      </c>
      <c r="U11" s="30">
        <f t="shared" ref="U11:U72" si="6">N11*Q11/R11</f>
        <v>0.45565006075334141</v>
      </c>
      <c r="V11" s="22">
        <f t="shared" ref="V11:V72" si="7">SUM(S11:U11)</f>
        <v>6.57958687727825</v>
      </c>
      <c r="W11" s="170">
        <v>0</v>
      </c>
      <c r="X11" s="4">
        <f t="shared" ref="X11:X72" si="8">V11-W11</f>
        <v>6.57958687727825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6.57958687727825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6.57958687727825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5</v>
      </c>
      <c r="E12" s="17"/>
      <c r="F12" s="17"/>
      <c r="G12" s="17"/>
      <c r="H12" s="17"/>
      <c r="I12" s="17">
        <f>Konvention_1slave-GEslave</f>
        <v>5</v>
      </c>
      <c r="J12" s="17"/>
      <c r="K12" s="18">
        <f>Konvention_1slave-KKslave</f>
        <v>10</v>
      </c>
      <c r="L12" s="23">
        <f>(D12+E12+F12+G12+H12+I12+J12+K12)/3</f>
        <v>6.666666666666667</v>
      </c>
      <c r="M12" s="23">
        <f t="shared" si="1"/>
        <v>13.333333333333334</v>
      </c>
      <c r="N12" s="28">
        <f t="shared" si="2"/>
        <v>20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3220</v>
      </c>
      <c r="P12" s="11">
        <f>D12*I12*KKslave+D12*GEslave*K12+MUslave*I12*K12</f>
        <v>1625</v>
      </c>
      <c r="Q12" s="18">
        <f t="shared" si="3"/>
        <v>250</v>
      </c>
      <c r="R12" s="16">
        <f t="shared" ref="R12:R22" si="10">SUM(O12:Q12)</f>
        <v>5095</v>
      </c>
      <c r="S12" s="29">
        <f t="shared" si="4"/>
        <v>4.2132809944389926</v>
      </c>
      <c r="T12" s="22">
        <f t="shared" si="5"/>
        <v>4.2525351651946357</v>
      </c>
      <c r="U12" s="30">
        <f t="shared" si="6"/>
        <v>0.98135426889106969</v>
      </c>
      <c r="V12" s="22">
        <f t="shared" si="7"/>
        <v>9.4471704285246982</v>
      </c>
      <c r="W12" s="170">
        <v>0</v>
      </c>
      <c r="X12" s="4">
        <f t="shared" si="8"/>
        <v>9.4471704285246982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18.894340857049396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18.894340857049396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5</v>
      </c>
      <c r="J13" s="17">
        <f>Konvention_1slave-KOslave</f>
        <v>5</v>
      </c>
      <c r="K13" s="18"/>
      <c r="L13" s="23">
        <f>(I13+I13+J13)/3</f>
        <v>5</v>
      </c>
      <c r="M13" s="23">
        <f t="shared" si="1"/>
        <v>10</v>
      </c>
      <c r="N13" s="28">
        <f t="shared" si="2"/>
        <v>15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2940</v>
      </c>
      <c r="P13" s="11">
        <f>I13*I13*KOslave+I13*GEslave*J13+GEslave*I13*J13</f>
        <v>1050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125</v>
      </c>
      <c r="R13" s="16">
        <f t="shared" si="10"/>
        <v>4115</v>
      </c>
      <c r="S13" s="29">
        <f t="shared" si="4"/>
        <v>3.5722964763061968</v>
      </c>
      <c r="T13" s="22">
        <f t="shared" si="5"/>
        <v>2.5516403402187122</v>
      </c>
      <c r="U13" s="30">
        <f t="shared" si="6"/>
        <v>0.45565006075334141</v>
      </c>
      <c r="V13" s="22">
        <f t="shared" si="7"/>
        <v>6.57958687727825</v>
      </c>
      <c r="W13" s="170">
        <v>0</v>
      </c>
      <c r="X13" s="4">
        <f t="shared" si="8"/>
        <v>6.57958687727825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26.318347509113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26.318347509113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5</v>
      </c>
      <c r="K14" s="18">
        <f>Konvention_1slave-KKslave</f>
        <v>10</v>
      </c>
      <c r="L14" s="23">
        <f>(J14+K14+K14)/3</f>
        <v>8.3333333333333339</v>
      </c>
      <c r="M14" s="23">
        <f t="shared" si="1"/>
        <v>16.666666666666668</v>
      </c>
      <c r="N14" s="28">
        <f t="shared" si="2"/>
        <v>25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2925</v>
      </c>
      <c r="P14" s="11">
        <f>J14*K14*KKslave+J14*KKslave*K14+KOslave*K14*K14</f>
        <v>2300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500</v>
      </c>
      <c r="R14" s="16">
        <f t="shared" si="10"/>
        <v>5725</v>
      </c>
      <c r="S14" s="29">
        <f t="shared" si="4"/>
        <v>4.2576419213973802</v>
      </c>
      <c r="T14" s="22">
        <f t="shared" si="5"/>
        <v>6.6957787481804951</v>
      </c>
      <c r="U14" s="30">
        <f t="shared" si="6"/>
        <v>2.1834061135371181</v>
      </c>
      <c r="V14" s="22">
        <f t="shared" si="7"/>
        <v>13.136826783114994</v>
      </c>
      <c r="W14" s="170">
        <v>0</v>
      </c>
      <c r="X14" s="4">
        <f t="shared" si="8"/>
        <v>13.136826783114994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28.820960698689966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28.820960698689966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5</v>
      </c>
      <c r="H15" s="17"/>
      <c r="I15" s="17">
        <f>Konvention_1slave-GEslave</f>
        <v>5</v>
      </c>
      <c r="J15" s="17"/>
      <c r="K15" s="18">
        <f>Konvention_1slave-KKslave</f>
        <v>10</v>
      </c>
      <c r="L15" s="23">
        <f>(D15+E15+F15+G15+H15+I15+J15+K15)/3</f>
        <v>6.666666666666667</v>
      </c>
      <c r="M15" s="23">
        <f t="shared" si="1"/>
        <v>13.333333333333334</v>
      </c>
      <c r="N15" s="28">
        <f t="shared" si="2"/>
        <v>20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3220</v>
      </c>
      <c r="P15" s="11">
        <f>G15*I15*KKslave+G15*GEslave*K15+CHslave*I15*K15</f>
        <v>1625</v>
      </c>
      <c r="Q15" s="18">
        <f t="shared" si="3"/>
        <v>250</v>
      </c>
      <c r="R15" s="16">
        <f t="shared" si="10"/>
        <v>5095</v>
      </c>
      <c r="S15" s="29">
        <f t="shared" si="4"/>
        <v>4.2132809944389926</v>
      </c>
      <c r="T15" s="22">
        <f t="shared" si="5"/>
        <v>4.2525351651946357</v>
      </c>
      <c r="U15" s="30">
        <f t="shared" si="6"/>
        <v>0.98135426889106969</v>
      </c>
      <c r="V15" s="22">
        <f t="shared" si="7"/>
        <v>9.4471704285246982</v>
      </c>
      <c r="W15" s="170">
        <v>0</v>
      </c>
      <c r="X15" s="4">
        <f t="shared" si="8"/>
        <v>9.4471704285246982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18.894340857049396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18.894340857049396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5</v>
      </c>
      <c r="J16" s="17">
        <f>Konvention_1slave-KOslave</f>
        <v>5</v>
      </c>
      <c r="K16" s="18">
        <f>Konvention_1slave-KKslave</f>
        <v>10</v>
      </c>
      <c r="L16" s="23">
        <f>(D16+E16+F16+G16+H16+I16+J16+K16)/3</f>
        <v>6.666666666666667</v>
      </c>
      <c r="M16" s="23">
        <f t="shared" si="1"/>
        <v>13.333333333333334</v>
      </c>
      <c r="N16" s="28">
        <f t="shared" si="2"/>
        <v>20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3220</v>
      </c>
      <c r="P16" s="11">
        <f>I16*J16*KKslave+I16*KOslave*K16+GEslave*J16*K16</f>
        <v>1625</v>
      </c>
      <c r="Q16" s="18">
        <f t="shared" si="3"/>
        <v>250</v>
      </c>
      <c r="R16" s="16">
        <f t="shared" si="10"/>
        <v>5095</v>
      </c>
      <c r="S16" s="29">
        <f t="shared" si="4"/>
        <v>4.2132809944389926</v>
      </c>
      <c r="T16" s="22">
        <f t="shared" si="5"/>
        <v>4.2525351651946357</v>
      </c>
      <c r="U16" s="30">
        <f t="shared" si="6"/>
        <v>0.98135426889106969</v>
      </c>
      <c r="V16" s="22">
        <f t="shared" si="7"/>
        <v>9.4471704285246982</v>
      </c>
      <c r="W16" s="170">
        <v>0</v>
      </c>
      <c r="X16" s="4">
        <f t="shared" si="8"/>
        <v>9.4471704285246982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18.894340857049396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18.894340857049396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5</v>
      </c>
      <c r="E17" s="17"/>
      <c r="F17" s="17"/>
      <c r="G17" s="17"/>
      <c r="H17" s="17"/>
      <c r="I17" s="17"/>
      <c r="J17" s="17">
        <f>Konvention_1slave-KOslave</f>
        <v>5</v>
      </c>
      <c r="K17" s="18"/>
      <c r="L17" s="23">
        <f>(D17+D17+J17)/3</f>
        <v>5</v>
      </c>
      <c r="M17" s="23">
        <f t="shared" si="1"/>
        <v>10</v>
      </c>
      <c r="N17" s="28">
        <f t="shared" si="2"/>
        <v>15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2940</v>
      </c>
      <c r="P17" s="11">
        <f>D17*D17*KOslave+D17*MUslave*J17+MUslave*D17*J17</f>
        <v>1050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16">
        <f t="shared" si="10"/>
        <v>4115</v>
      </c>
      <c r="S17" s="29">
        <f t="shared" si="4"/>
        <v>3.5722964763061968</v>
      </c>
      <c r="T17" s="22">
        <f t="shared" si="5"/>
        <v>2.5516403402187122</v>
      </c>
      <c r="U17" s="30">
        <f t="shared" si="6"/>
        <v>0.45565006075334141</v>
      </c>
      <c r="V17" s="22">
        <f t="shared" si="7"/>
        <v>6.57958687727825</v>
      </c>
      <c r="W17" s="170">
        <v>0</v>
      </c>
      <c r="X17" s="4">
        <f t="shared" si="8"/>
        <v>6.57958687727825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26.318347509113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26.318347509113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3</v>
      </c>
      <c r="F18" s="17"/>
      <c r="G18" s="17">
        <f>Konvention_1slave-CHslave</f>
        <v>5</v>
      </c>
      <c r="H18" s="17"/>
      <c r="I18" s="17"/>
      <c r="J18" s="17">
        <f>Konvention_1slave-KOslave</f>
        <v>5</v>
      </c>
      <c r="K18" s="18"/>
      <c r="L18" s="23">
        <f>(D18+E18+F18+G18+H18+I18+J18+K18)/3</f>
        <v>4.333333333333333</v>
      </c>
      <c r="M18" s="23">
        <f t="shared" si="1"/>
        <v>8.6666666666666661</v>
      </c>
      <c r="N18" s="28">
        <f t="shared" si="2"/>
        <v>13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2828</v>
      </c>
      <c r="P18" s="11">
        <f>E18*G18*KOslave+E18*CHslave*J18+KLslave*G18*J18</f>
        <v>820</v>
      </c>
      <c r="Q18" s="18">
        <f t="shared" si="3"/>
        <v>75</v>
      </c>
      <c r="R18" s="16">
        <f t="shared" si="10"/>
        <v>3723</v>
      </c>
      <c r="S18" s="29">
        <f t="shared" si="4"/>
        <v>3.2916107082102246</v>
      </c>
      <c r="T18" s="22">
        <f t="shared" si="5"/>
        <v>1.9088548661473721</v>
      </c>
      <c r="U18" s="30">
        <f t="shared" si="6"/>
        <v>0.26188557614826752</v>
      </c>
      <c r="V18" s="22">
        <f t="shared" si="7"/>
        <v>5.4623511505058637</v>
      </c>
      <c r="W18" s="170">
        <v>0</v>
      </c>
      <c r="X18" s="4">
        <f t="shared" si="8"/>
        <v>5.4623511505058637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5.4623511505058637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5.4623511505058637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3</v>
      </c>
      <c r="F19" s="17">
        <f>Konvention_1slave-INslave</f>
        <v>4</v>
      </c>
      <c r="G19" s="17"/>
      <c r="H19" s="17"/>
      <c r="I19" s="17"/>
      <c r="J19" s="17"/>
      <c r="K19" s="18"/>
      <c r="L19" s="23">
        <f>(E19+F19+F19)/3</f>
        <v>3.6666666666666665</v>
      </c>
      <c r="M19" s="23">
        <f t="shared" si="1"/>
        <v>7.333333333333333</v>
      </c>
      <c r="N19" s="28">
        <f t="shared" si="2"/>
        <v>11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2595</v>
      </c>
      <c r="P19" s="11">
        <f>E19*F19*INslave+E19*INslave*F19+KLslave*F19*F19</f>
        <v>616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48</v>
      </c>
      <c r="R19" s="16">
        <f t="shared" si="10"/>
        <v>3259</v>
      </c>
      <c r="S19" s="29">
        <f t="shared" si="4"/>
        <v>2.9196072414851182</v>
      </c>
      <c r="T19" s="22">
        <f t="shared" si="5"/>
        <v>1.386110258770584</v>
      </c>
      <c r="U19" s="30">
        <f t="shared" si="6"/>
        <v>0.16201288738876957</v>
      </c>
      <c r="V19" s="22">
        <f t="shared" si="7"/>
        <v>4.4677303876444716</v>
      </c>
      <c r="W19" s="170">
        <v>0</v>
      </c>
      <c r="X19" s="4">
        <f t="shared" si="8"/>
        <v>4.4677303876444716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17.870921550577886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17.870921550577886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3</v>
      </c>
      <c r="F20" s="17"/>
      <c r="G20" s="17">
        <f>Konvention_1slave-CHslave</f>
        <v>5</v>
      </c>
      <c r="H20" s="17"/>
      <c r="I20" s="17">
        <f>Konvention_1slave-GEslave</f>
        <v>5</v>
      </c>
      <c r="J20" s="17"/>
      <c r="K20" s="18"/>
      <c r="L20" s="23">
        <f>(D20+E20+F20+G20+H20+I20+J20+K20)/3</f>
        <v>4.333333333333333</v>
      </c>
      <c r="M20" s="23">
        <f t="shared" si="1"/>
        <v>8.6666666666666661</v>
      </c>
      <c r="N20" s="28">
        <f t="shared" si="2"/>
        <v>13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2828</v>
      </c>
      <c r="P20" s="11">
        <f>E20*G20*GEslave+E20*CHslave*I20+KLslave*G20*I20</f>
        <v>820</v>
      </c>
      <c r="Q20" s="18">
        <f t="shared" si="3"/>
        <v>75</v>
      </c>
      <c r="R20" s="16">
        <f t="shared" si="10"/>
        <v>3723</v>
      </c>
      <c r="S20" s="29">
        <f t="shared" si="4"/>
        <v>3.2916107082102246</v>
      </c>
      <c r="T20" s="22">
        <f t="shared" si="5"/>
        <v>1.9088548661473721</v>
      </c>
      <c r="U20" s="30">
        <f t="shared" si="6"/>
        <v>0.26188557614826752</v>
      </c>
      <c r="V20" s="22">
        <f t="shared" si="7"/>
        <v>5.4623511505058637</v>
      </c>
      <c r="W20" s="170">
        <v>0</v>
      </c>
      <c r="X20" s="4">
        <f t="shared" si="8"/>
        <v>5.4623511505058637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5.4623511505058637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5.4623511505058637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5</v>
      </c>
      <c r="E21" s="17"/>
      <c r="F21" s="17"/>
      <c r="G21" s="17"/>
      <c r="H21" s="17">
        <f>Konvention_1slave-FFslave</f>
        <v>5</v>
      </c>
      <c r="I21" s="17">
        <f>Konvention_1slave-GEslave</f>
        <v>5</v>
      </c>
      <c r="J21" s="17"/>
      <c r="K21" s="18"/>
      <c r="L21" s="23">
        <f>(D21+E21+F21+G21+H21+I21+J21+K21)/3</f>
        <v>5</v>
      </c>
      <c r="M21" s="23">
        <f t="shared" si="1"/>
        <v>10</v>
      </c>
      <c r="N21" s="28">
        <f t="shared" si="2"/>
        <v>15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2940</v>
      </c>
      <c r="P21" s="11">
        <f>D21*H21*GEslave+D21*FFslave*I21+MUslave*H21*I21</f>
        <v>1050</v>
      </c>
      <c r="Q21" s="18">
        <f t="shared" si="3"/>
        <v>125</v>
      </c>
      <c r="R21" s="16">
        <f t="shared" si="10"/>
        <v>4115</v>
      </c>
      <c r="S21" s="29">
        <f t="shared" si="4"/>
        <v>3.5722964763061968</v>
      </c>
      <c r="T21" s="22">
        <f t="shared" si="5"/>
        <v>2.5516403402187122</v>
      </c>
      <c r="U21" s="30">
        <f t="shared" si="6"/>
        <v>0.45565006075334141</v>
      </c>
      <c r="V21" s="22">
        <f t="shared" si="7"/>
        <v>6.57958687727825</v>
      </c>
      <c r="W21" s="170">
        <v>0</v>
      </c>
      <c r="X21" s="4">
        <f t="shared" si="8"/>
        <v>6.57958687727825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13.1591737545565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13.1591737545565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5</v>
      </c>
      <c r="E22" s="17"/>
      <c r="F22" s="17">
        <f>Konvention_1slave-INslave</f>
        <v>4</v>
      </c>
      <c r="G22" s="17"/>
      <c r="H22" s="17"/>
      <c r="I22" s="17">
        <f>Konvention_1slave-GEslave</f>
        <v>5</v>
      </c>
      <c r="J22" s="17"/>
      <c r="K22" s="18"/>
      <c r="L22" s="23">
        <f>(D22+E22+F22+G22+H22+I22+J22+K22)/3</f>
        <v>4.666666666666667</v>
      </c>
      <c r="M22" s="23">
        <f t="shared" si="1"/>
        <v>9.3333333333333339</v>
      </c>
      <c r="N22" s="28">
        <f t="shared" si="2"/>
        <v>14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2884</v>
      </c>
      <c r="P22" s="11">
        <f>D22*F22*GEslave+D22*INslave*I22+MUslave*F22*I22</f>
        <v>935</v>
      </c>
      <c r="Q22" s="18">
        <f t="shared" si="3"/>
        <v>100</v>
      </c>
      <c r="R22" s="16">
        <f t="shared" si="10"/>
        <v>3919</v>
      </c>
      <c r="S22" s="29">
        <f t="shared" si="4"/>
        <v>3.4342094071616911</v>
      </c>
      <c r="T22" s="22">
        <f t="shared" si="5"/>
        <v>2.2267585268350771</v>
      </c>
      <c r="U22" s="30">
        <f t="shared" si="6"/>
        <v>0.35723398826231184</v>
      </c>
      <c r="V22" s="22">
        <f t="shared" si="7"/>
        <v>6.0182019222590801</v>
      </c>
      <c r="W22" s="170">
        <v>0</v>
      </c>
      <c r="X22" s="4">
        <f t="shared" si="8"/>
        <v>6.0182019222590801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18.054605766777239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18.054605766777239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3</v>
      </c>
      <c r="F23" s="15"/>
      <c r="G23" s="15"/>
      <c r="H23" s="15"/>
      <c r="I23" s="15"/>
      <c r="J23" s="15">
        <f>Konvention_1slave-KOslave</f>
        <v>5</v>
      </c>
      <c r="K23" s="19">
        <f>Konvention_1slave-KKslave</f>
        <v>10</v>
      </c>
      <c r="L23" s="21">
        <f>(D23+E23+F23+G23+H23+I23+J23+K23)/3</f>
        <v>6</v>
      </c>
      <c r="M23" s="21">
        <f t="shared" si="1"/>
        <v>12</v>
      </c>
      <c r="N23" s="32">
        <f t="shared" si="2"/>
        <v>18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3338</v>
      </c>
      <c r="P23" s="15">
        <f>E23*J23*KKslave+E23*KOslave*K23+KLslave*J23*K23</f>
        <v>1355</v>
      </c>
      <c r="Q23" s="19">
        <f t="shared" si="3"/>
        <v>150</v>
      </c>
      <c r="R23" s="20">
        <f>SUM(O23:Q23)</f>
        <v>4843</v>
      </c>
      <c r="S23" s="33">
        <f t="shared" si="4"/>
        <v>4.1354532314680981</v>
      </c>
      <c r="T23" s="21">
        <f t="shared" si="5"/>
        <v>3.3574230848647533</v>
      </c>
      <c r="U23" s="34">
        <f t="shared" si="6"/>
        <v>0.55750567829857522</v>
      </c>
      <c r="V23" s="21">
        <f t="shared" si="7"/>
        <v>8.0503819946314259</v>
      </c>
      <c r="W23" s="170">
        <v>0</v>
      </c>
      <c r="X23" s="5">
        <f t="shared" si="8"/>
        <v>8.0503819946314259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8.0503819946314259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8.0503819946314259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5</v>
      </c>
      <c r="E25" s="51">
        <f>Konvention_1slave-KLslave</f>
        <v>3</v>
      </c>
      <c r="F25" s="51"/>
      <c r="G25" s="51">
        <f t="shared" ref="G25:G33" si="11">Konvention_1slave-CHslave</f>
        <v>5</v>
      </c>
      <c r="H25" s="51"/>
      <c r="I25" s="51"/>
      <c r="J25" s="51"/>
      <c r="K25" s="52"/>
      <c r="L25" s="23">
        <f>(D25+E25+F25+G25+H25+I25+J25+K25)/3</f>
        <v>4.333333333333333</v>
      </c>
      <c r="M25" s="23">
        <f t="shared" si="1"/>
        <v>8.6666666666666661</v>
      </c>
      <c r="N25" s="24">
        <f t="shared" si="2"/>
        <v>13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2828</v>
      </c>
      <c r="P25" s="11">
        <f>D25*E25*CHslave+D25*KLslave*G25+MUslave*E25*G25</f>
        <v>820</v>
      </c>
      <c r="Q25" s="52">
        <f t="shared" si="3"/>
        <v>75</v>
      </c>
      <c r="R25" s="50">
        <f>SUM(O25:Q25)</f>
        <v>3723</v>
      </c>
      <c r="S25" s="25">
        <f t="shared" si="4"/>
        <v>3.2916107082102246</v>
      </c>
      <c r="T25" s="26">
        <f t="shared" si="5"/>
        <v>1.9088548661473721</v>
      </c>
      <c r="U25" s="27">
        <f t="shared" si="6"/>
        <v>0.26188557614826752</v>
      </c>
      <c r="V25" s="25">
        <f t="shared" si="7"/>
        <v>5.4623511505058637</v>
      </c>
      <c r="W25" s="170">
        <v>0</v>
      </c>
      <c r="X25" s="3">
        <f t="shared" si="8"/>
        <v>5.4623511505058637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10.924702301011727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10.924702301011727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5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5</v>
      </c>
      <c r="M26" s="23">
        <f t="shared" si="1"/>
        <v>10</v>
      </c>
      <c r="N26" s="28">
        <f t="shared" si="2"/>
        <v>15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2940</v>
      </c>
      <c r="P26" s="11">
        <f>D26*G26*CHslave+D26*CHslave*G26+MUslave*G26*G26</f>
        <v>1050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125</v>
      </c>
      <c r="R26" s="16">
        <f t="shared" ref="R26:R32" si="13">SUM(O26:Q26)</f>
        <v>4115</v>
      </c>
      <c r="S26" s="29">
        <f t="shared" si="4"/>
        <v>3.5722964763061968</v>
      </c>
      <c r="T26" s="22">
        <f t="shared" si="5"/>
        <v>2.5516403402187122</v>
      </c>
      <c r="U26" s="30">
        <f t="shared" si="6"/>
        <v>0.45565006075334141</v>
      </c>
      <c r="V26" s="29">
        <f t="shared" si="7"/>
        <v>6.57958687727825</v>
      </c>
      <c r="W26" s="170">
        <v>0</v>
      </c>
      <c r="X26" s="4">
        <f t="shared" si="8"/>
        <v>6.57958687727825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13.1591737545565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13.1591737545565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5</v>
      </c>
      <c r="E27" s="17"/>
      <c r="F27" s="17">
        <f t="shared" ref="F27:F33" si="14">Konvention_1slave-INslave</f>
        <v>4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4.666666666666667</v>
      </c>
      <c r="M27" s="23">
        <f t="shared" si="1"/>
        <v>9.3333333333333339</v>
      </c>
      <c r="N27" s="28">
        <f t="shared" si="2"/>
        <v>14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2884</v>
      </c>
      <c r="P27" s="11">
        <f>D27*F27*CHslave+D27*INslave*G27+MUslave*F27*G27</f>
        <v>935</v>
      </c>
      <c r="Q27" s="18">
        <f t="shared" si="3"/>
        <v>100</v>
      </c>
      <c r="R27" s="16">
        <f t="shared" si="13"/>
        <v>3919</v>
      </c>
      <c r="S27" s="29">
        <f t="shared" si="4"/>
        <v>3.4342094071616911</v>
      </c>
      <c r="T27" s="22">
        <f t="shared" si="5"/>
        <v>2.2267585268350771</v>
      </c>
      <c r="U27" s="30">
        <f t="shared" si="6"/>
        <v>0.35723398826231184</v>
      </c>
      <c r="V27" s="29">
        <f t="shared" si="7"/>
        <v>6.0182019222590801</v>
      </c>
      <c r="W27" s="170">
        <v>0</v>
      </c>
      <c r="X27" s="4">
        <f t="shared" si="8"/>
        <v>6.0182019222590801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12.03640384451816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12.03640384451816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3</v>
      </c>
      <c r="F28" s="17">
        <f t="shared" si="14"/>
        <v>4</v>
      </c>
      <c r="G28" s="17">
        <f t="shared" si="11"/>
        <v>5</v>
      </c>
      <c r="H28" s="17"/>
      <c r="I28" s="17"/>
      <c r="J28" s="17"/>
      <c r="K28" s="18"/>
      <c r="L28" s="23">
        <f t="shared" si="15"/>
        <v>4</v>
      </c>
      <c r="M28" s="23">
        <f t="shared" si="1"/>
        <v>8</v>
      </c>
      <c r="N28" s="28">
        <f t="shared" si="2"/>
        <v>12</v>
      </c>
      <c r="O28" s="11">
        <f t="shared" si="16"/>
        <v>2726</v>
      </c>
      <c r="P28" s="11">
        <f>E28*F28*CHslave+E28*INslave*G28+KLslave*F28*G28</f>
        <v>713</v>
      </c>
      <c r="Q28" s="18">
        <f t="shared" si="3"/>
        <v>60</v>
      </c>
      <c r="R28" s="16">
        <f t="shared" si="13"/>
        <v>3499</v>
      </c>
      <c r="S28" s="29">
        <f t="shared" si="4"/>
        <v>3.1163189482709344</v>
      </c>
      <c r="T28" s="22">
        <f t="shared" si="5"/>
        <v>1.6301800514432696</v>
      </c>
      <c r="U28" s="30">
        <f t="shared" si="6"/>
        <v>0.20577307802229208</v>
      </c>
      <c r="V28" s="29">
        <f t="shared" si="7"/>
        <v>4.9522720777364961</v>
      </c>
      <c r="W28" s="170">
        <v>0</v>
      </c>
      <c r="X28" s="4">
        <f t="shared" si="8"/>
        <v>4.9522720777364961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9.9045441554729923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9.9045441554729923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3</v>
      </c>
      <c r="F29" s="17">
        <f t="shared" si="14"/>
        <v>4</v>
      </c>
      <c r="G29" s="17">
        <f t="shared" si="11"/>
        <v>5</v>
      </c>
      <c r="H29" s="17"/>
      <c r="I29" s="17"/>
      <c r="J29" s="17"/>
      <c r="K29" s="18"/>
      <c r="L29" s="23">
        <f t="shared" si="15"/>
        <v>4</v>
      </c>
      <c r="M29" s="23">
        <f t="shared" si="1"/>
        <v>8</v>
      </c>
      <c r="N29" s="28">
        <f t="shared" si="2"/>
        <v>12</v>
      </c>
      <c r="O29" s="11">
        <f t="shared" si="16"/>
        <v>2726</v>
      </c>
      <c r="P29" s="11">
        <f>E29*F29*CHslave+E29*INslave*G29+KLslave*F29*G29</f>
        <v>713</v>
      </c>
      <c r="Q29" s="18">
        <f t="shared" si="3"/>
        <v>60</v>
      </c>
      <c r="R29" s="16">
        <f t="shared" si="13"/>
        <v>3499</v>
      </c>
      <c r="S29" s="29">
        <f t="shared" si="4"/>
        <v>3.1163189482709344</v>
      </c>
      <c r="T29" s="22">
        <f t="shared" si="5"/>
        <v>1.6301800514432696</v>
      </c>
      <c r="U29" s="30">
        <f t="shared" si="6"/>
        <v>0.20577307802229208</v>
      </c>
      <c r="V29" s="29">
        <f t="shared" si="7"/>
        <v>4.9522720777364961</v>
      </c>
      <c r="W29" s="170">
        <v>0</v>
      </c>
      <c r="X29" s="4">
        <f t="shared" si="8"/>
        <v>4.9522720777364961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14.856816233209489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14.856816233209489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3</v>
      </c>
      <c r="F30" s="17">
        <f t="shared" si="14"/>
        <v>4</v>
      </c>
      <c r="G30" s="17">
        <f t="shared" si="11"/>
        <v>5</v>
      </c>
      <c r="H30" s="17"/>
      <c r="I30" s="17"/>
      <c r="J30" s="17"/>
      <c r="K30" s="18"/>
      <c r="L30" s="23">
        <f t="shared" si="15"/>
        <v>4</v>
      </c>
      <c r="M30" s="23">
        <f t="shared" si="1"/>
        <v>8</v>
      </c>
      <c r="N30" s="28">
        <f t="shared" si="2"/>
        <v>12</v>
      </c>
      <c r="O30" s="11">
        <f t="shared" si="16"/>
        <v>2726</v>
      </c>
      <c r="P30" s="11">
        <f>E30*F30*CHslave+E30*INslave*G30+KLslave*F30*G30</f>
        <v>713</v>
      </c>
      <c r="Q30" s="18">
        <f t="shared" si="3"/>
        <v>60</v>
      </c>
      <c r="R30" s="16">
        <f t="shared" si="13"/>
        <v>3499</v>
      </c>
      <c r="S30" s="29">
        <f t="shared" si="4"/>
        <v>3.1163189482709344</v>
      </c>
      <c r="T30" s="22">
        <f t="shared" si="5"/>
        <v>1.6301800514432696</v>
      </c>
      <c r="U30" s="30">
        <f t="shared" si="6"/>
        <v>0.20577307802229208</v>
      </c>
      <c r="V30" s="29">
        <f t="shared" si="7"/>
        <v>4.9522720777364961</v>
      </c>
      <c r="W30" s="170">
        <v>0</v>
      </c>
      <c r="X30" s="4">
        <f t="shared" si="8"/>
        <v>4.9522720777364961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14.856816233209489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14.856816233209489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5</v>
      </c>
      <c r="E31" s="17"/>
      <c r="F31" s="17">
        <f t="shared" si="14"/>
        <v>4</v>
      </c>
      <c r="G31" s="17">
        <f t="shared" si="11"/>
        <v>5</v>
      </c>
      <c r="H31" s="17"/>
      <c r="I31" s="17"/>
      <c r="J31" s="17"/>
      <c r="K31" s="18"/>
      <c r="L31" s="23">
        <f t="shared" si="15"/>
        <v>4.666666666666667</v>
      </c>
      <c r="M31" s="23">
        <f t="shared" si="1"/>
        <v>9.3333333333333339</v>
      </c>
      <c r="N31" s="28">
        <f t="shared" si="2"/>
        <v>14</v>
      </c>
      <c r="O31" s="11">
        <f t="shared" si="16"/>
        <v>2884</v>
      </c>
      <c r="P31" s="11">
        <f>D31*F31*CHslave+D31*INslave*G31+MUslave*F31*G31</f>
        <v>935</v>
      </c>
      <c r="Q31" s="18">
        <f t="shared" si="3"/>
        <v>100</v>
      </c>
      <c r="R31" s="16">
        <f t="shared" si="13"/>
        <v>3919</v>
      </c>
      <c r="S31" s="29">
        <f t="shared" si="4"/>
        <v>3.4342094071616911</v>
      </c>
      <c r="T31" s="22">
        <f t="shared" si="5"/>
        <v>2.2267585268350771</v>
      </c>
      <c r="U31" s="30">
        <f t="shared" si="6"/>
        <v>0.35723398826231184</v>
      </c>
      <c r="V31" s="29">
        <f t="shared" si="7"/>
        <v>6.0182019222590801</v>
      </c>
      <c r="W31" s="170">
        <v>0</v>
      </c>
      <c r="X31" s="4">
        <f t="shared" si="8"/>
        <v>6.0182019222590801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18.054605766777239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18.054605766777239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5</v>
      </c>
      <c r="H32" s="17"/>
      <c r="I32" s="17">
        <f>Konvention_1slave-GEslave</f>
        <v>5</v>
      </c>
      <c r="J32" s="17"/>
      <c r="K32" s="18"/>
      <c r="L32" s="23">
        <f t="shared" si="15"/>
        <v>4.666666666666667</v>
      </c>
      <c r="M32" s="23">
        <f t="shared" si="1"/>
        <v>9.3333333333333339</v>
      </c>
      <c r="N32" s="28">
        <f t="shared" si="2"/>
        <v>14</v>
      </c>
      <c r="O32" s="11">
        <f t="shared" si="16"/>
        <v>2884</v>
      </c>
      <c r="P32" s="11">
        <f>F32*G32*GEslave+F32*CHslave*I32+INslave*G32*I32</f>
        <v>935</v>
      </c>
      <c r="Q32" s="18">
        <f t="shared" si="3"/>
        <v>100</v>
      </c>
      <c r="R32" s="16">
        <f t="shared" si="13"/>
        <v>3919</v>
      </c>
      <c r="S32" s="29">
        <f t="shared" si="4"/>
        <v>3.4342094071616911</v>
      </c>
      <c r="T32" s="22">
        <f t="shared" si="5"/>
        <v>2.2267585268350771</v>
      </c>
      <c r="U32" s="30">
        <f t="shared" si="6"/>
        <v>0.35723398826231184</v>
      </c>
      <c r="V32" s="29">
        <f t="shared" si="7"/>
        <v>6.0182019222590801</v>
      </c>
      <c r="W32" s="170">
        <v>0</v>
      </c>
      <c r="X32" s="4">
        <f t="shared" si="8"/>
        <v>6.0182019222590801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12.03640384451816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12.03640384451816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5</v>
      </c>
      <c r="E33" s="15"/>
      <c r="F33" s="15">
        <f t="shared" si="14"/>
        <v>4</v>
      </c>
      <c r="G33" s="15">
        <f t="shared" si="11"/>
        <v>5</v>
      </c>
      <c r="H33" s="15"/>
      <c r="I33" s="15"/>
      <c r="J33" s="15"/>
      <c r="K33" s="19"/>
      <c r="L33" s="33">
        <f t="shared" si="15"/>
        <v>4.666666666666667</v>
      </c>
      <c r="M33" s="21">
        <f t="shared" si="1"/>
        <v>9.3333333333333339</v>
      </c>
      <c r="N33" s="32">
        <f t="shared" si="2"/>
        <v>14</v>
      </c>
      <c r="O33" s="15">
        <f t="shared" si="16"/>
        <v>2884</v>
      </c>
      <c r="P33" s="15">
        <f>D33*F33*CHslave+D33*INslave*G33+MUslave*F33*G33</f>
        <v>935</v>
      </c>
      <c r="Q33" s="19">
        <f t="shared" si="3"/>
        <v>100</v>
      </c>
      <c r="R33" s="20">
        <f>SUM(O33:Q33)</f>
        <v>3919</v>
      </c>
      <c r="S33" s="33">
        <f t="shared" si="4"/>
        <v>3.4342094071616911</v>
      </c>
      <c r="T33" s="21">
        <f t="shared" si="5"/>
        <v>2.2267585268350771</v>
      </c>
      <c r="U33" s="34">
        <f t="shared" si="6"/>
        <v>0.35723398826231184</v>
      </c>
      <c r="V33" s="33">
        <f t="shared" si="7"/>
        <v>6.0182019222590801</v>
      </c>
      <c r="W33" s="170">
        <v>0</v>
      </c>
      <c r="X33" s="5">
        <f t="shared" si="8"/>
        <v>6.0182019222590801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24.072807689036321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24.072807689036321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5</v>
      </c>
      <c r="E35" s="51"/>
      <c r="F35" s="51">
        <f>Konvention_1slave-INslave</f>
        <v>4</v>
      </c>
      <c r="G35" s="51"/>
      <c r="H35" s="51"/>
      <c r="I35" s="51">
        <f>Konvention_1slave-GEslave</f>
        <v>5</v>
      </c>
      <c r="J35" s="51"/>
      <c r="K35" s="52"/>
      <c r="L35" s="23">
        <f>(D35+E35+F35+G35+H35+I35+J35+K35)/3</f>
        <v>4.666666666666667</v>
      </c>
      <c r="M35" s="23">
        <f t="shared" si="1"/>
        <v>9.3333333333333339</v>
      </c>
      <c r="N35" s="24">
        <f t="shared" si="2"/>
        <v>14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2884</v>
      </c>
      <c r="P35" s="11">
        <f>D35*F35*GEslave+D35*INslave*I35+MUslave*F35*I35</f>
        <v>935</v>
      </c>
      <c r="Q35" s="52">
        <f t="shared" si="3"/>
        <v>100</v>
      </c>
      <c r="R35" s="50">
        <f t="shared" ref="R35:R41" si="17">SUM(O35:Q35)</f>
        <v>3919</v>
      </c>
      <c r="S35" s="25">
        <f t="shared" si="4"/>
        <v>3.4342094071616911</v>
      </c>
      <c r="T35" s="26">
        <f t="shared" si="5"/>
        <v>2.2267585268350771</v>
      </c>
      <c r="U35" s="27">
        <f t="shared" si="6"/>
        <v>0.35723398826231184</v>
      </c>
      <c r="V35" s="25">
        <f t="shared" si="7"/>
        <v>6.0182019222590801</v>
      </c>
      <c r="W35" s="170">
        <v>0</v>
      </c>
      <c r="X35" s="3">
        <f t="shared" si="8"/>
        <v>6.0182019222590801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18.054605766777239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18.054605766777239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3</v>
      </c>
      <c r="F36" s="17"/>
      <c r="G36" s="17"/>
      <c r="H36" s="17">
        <f>Konvention_1slave-FFslave</f>
        <v>5</v>
      </c>
      <c r="I36" s="17"/>
      <c r="J36" s="17"/>
      <c r="K36" s="18">
        <f>Konvention_1slave-KKslave</f>
        <v>10</v>
      </c>
      <c r="L36" s="23">
        <f>(D36+E36+F36+G36+H36+I36+J36+K36)/3</f>
        <v>6</v>
      </c>
      <c r="M36" s="23">
        <f t="shared" si="1"/>
        <v>12</v>
      </c>
      <c r="N36" s="28">
        <f t="shared" si="2"/>
        <v>18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3338</v>
      </c>
      <c r="P36" s="11">
        <f>E36*H36*KKslave+E36*FFslave*K36+KLslave*H36*K36</f>
        <v>1355</v>
      </c>
      <c r="Q36" s="18">
        <f t="shared" si="3"/>
        <v>150</v>
      </c>
      <c r="R36" s="16">
        <f t="shared" si="17"/>
        <v>4843</v>
      </c>
      <c r="S36" s="29">
        <f t="shared" si="4"/>
        <v>4.1354532314680981</v>
      </c>
      <c r="T36" s="22">
        <f t="shared" si="5"/>
        <v>3.3574230848647533</v>
      </c>
      <c r="U36" s="30">
        <f t="shared" si="6"/>
        <v>0.55750567829857522</v>
      </c>
      <c r="V36" s="29">
        <f t="shared" si="7"/>
        <v>8.0503819946314259</v>
      </c>
      <c r="W36" s="170">
        <v>0</v>
      </c>
      <c r="X36" s="4">
        <f t="shared" si="8"/>
        <v>8.0503819946314259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8.0503819946314259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8.0503819946314259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5</v>
      </c>
      <c r="I37" s="17">
        <f>Konvention_1slave-GEslave</f>
        <v>5</v>
      </c>
      <c r="J37" s="17">
        <f>Konvention_1slave-KOslave</f>
        <v>5</v>
      </c>
      <c r="K37" s="18"/>
      <c r="L37" s="23">
        <f>(D37+E37+F37+G37+H37+I37+J37+K37)/3</f>
        <v>5</v>
      </c>
      <c r="M37" s="23">
        <f t="shared" si="1"/>
        <v>10</v>
      </c>
      <c r="N37" s="28">
        <f t="shared" si="2"/>
        <v>15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2940</v>
      </c>
      <c r="P37" s="11">
        <f>H37*I37*KOslave+H37*GEslave*J37+FFslave*I37*J37</f>
        <v>1050</v>
      </c>
      <c r="Q37" s="18">
        <f t="shared" si="3"/>
        <v>125</v>
      </c>
      <c r="R37" s="16">
        <f t="shared" si="17"/>
        <v>4115</v>
      </c>
      <c r="S37" s="29">
        <f t="shared" si="4"/>
        <v>3.5722964763061968</v>
      </c>
      <c r="T37" s="22">
        <f t="shared" si="5"/>
        <v>2.5516403402187122</v>
      </c>
      <c r="U37" s="30">
        <f t="shared" si="6"/>
        <v>0.45565006075334141</v>
      </c>
      <c r="V37" s="29">
        <f t="shared" si="7"/>
        <v>6.57958687727825</v>
      </c>
      <c r="W37" s="170">
        <v>0</v>
      </c>
      <c r="X37" s="4">
        <f t="shared" si="8"/>
        <v>6.57958687727825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6.57958687727825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6.57958687727825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3</v>
      </c>
      <c r="F38" s="17">
        <f>Konvention_1slave-INslave</f>
        <v>4</v>
      </c>
      <c r="G38" s="17"/>
      <c r="H38" s="17"/>
      <c r="I38" s="17"/>
      <c r="J38" s="17"/>
      <c r="K38" s="18"/>
      <c r="L38" s="23">
        <f>(E38+F38+F38)/3</f>
        <v>3.6666666666666665</v>
      </c>
      <c r="M38" s="23">
        <f t="shared" si="1"/>
        <v>7.333333333333333</v>
      </c>
      <c r="N38" s="28">
        <f t="shared" si="2"/>
        <v>11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2595</v>
      </c>
      <c r="P38" s="11">
        <f>E38*F38*INslave+E38*INslave*F38+KLslave*F38*F38</f>
        <v>616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48</v>
      </c>
      <c r="R38" s="16">
        <f t="shared" si="17"/>
        <v>3259</v>
      </c>
      <c r="S38" s="29">
        <f t="shared" si="4"/>
        <v>2.9196072414851182</v>
      </c>
      <c r="T38" s="22">
        <f t="shared" si="5"/>
        <v>1.386110258770584</v>
      </c>
      <c r="U38" s="30">
        <f t="shared" si="6"/>
        <v>0.16201288738876957</v>
      </c>
      <c r="V38" s="29">
        <f t="shared" si="7"/>
        <v>4.4677303876444716</v>
      </c>
      <c r="W38" s="170">
        <v>0</v>
      </c>
      <c r="X38" s="4">
        <f t="shared" si="8"/>
        <v>4.4677303876444716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8.9354607752889432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8.9354607752889432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3</v>
      </c>
      <c r="F39" s="17"/>
      <c r="G39" s="17"/>
      <c r="H39" s="17">
        <f>Konvention_1slave-FFslave</f>
        <v>5</v>
      </c>
      <c r="I39" s="17"/>
      <c r="J39" s="17">
        <f>Konvention_1slave-KOslave</f>
        <v>5</v>
      </c>
      <c r="K39" s="18"/>
      <c r="L39" s="23">
        <f>(D39+E39+F39+G39+H39+I39+J39+K39)/3</f>
        <v>4.333333333333333</v>
      </c>
      <c r="M39" s="23">
        <f t="shared" si="1"/>
        <v>8.6666666666666661</v>
      </c>
      <c r="N39" s="28">
        <f t="shared" si="2"/>
        <v>13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2828</v>
      </c>
      <c r="P39" s="11">
        <f>E39*H39*KOslave+E39*FFslave*J39+KLslave*H39*J39</f>
        <v>820</v>
      </c>
      <c r="Q39" s="18">
        <f>IFERROR(D39^SIGN(D39),1)*IFERROR(E39^SIGN(E39),1)*IFERROR(F39^SIGN(F39),1)*IFERROR(G39^SIGN(G39),1)*IFERROR(H39^SIGN(H39),1)*IFERROR(I39^SIGN(I39),1)*IFERROR(J39^SIGN(J39),1)*IFERROR(K39^SIGN(K39),1)</f>
        <v>75</v>
      </c>
      <c r="R39" s="16">
        <f t="shared" si="17"/>
        <v>3723</v>
      </c>
      <c r="S39" s="29">
        <f t="shared" si="4"/>
        <v>3.2916107082102246</v>
      </c>
      <c r="T39" s="22">
        <f t="shared" si="5"/>
        <v>1.9088548661473721</v>
      </c>
      <c r="U39" s="30">
        <f t="shared" si="6"/>
        <v>0.26188557614826752</v>
      </c>
      <c r="V39" s="29">
        <f t="shared" si="7"/>
        <v>5.4623511505058637</v>
      </c>
      <c r="W39" s="170">
        <v>0</v>
      </c>
      <c r="X39" s="4">
        <f t="shared" si="8"/>
        <v>5.4623511505058637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16.387053451517591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16.387053451517591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5</v>
      </c>
      <c r="E40" s="17"/>
      <c r="F40" s="17"/>
      <c r="G40" s="17">
        <f>Konvention_1slave-CHslave</f>
        <v>5</v>
      </c>
      <c r="H40" s="17"/>
      <c r="I40" s="17"/>
      <c r="J40" s="17"/>
      <c r="K40" s="18"/>
      <c r="L40" s="23">
        <f>(D40+D40+G40)/3</f>
        <v>5</v>
      </c>
      <c r="M40" s="23">
        <f t="shared" si="1"/>
        <v>10</v>
      </c>
      <c r="N40" s="28">
        <f t="shared" si="2"/>
        <v>15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2940</v>
      </c>
      <c r="P40" s="11">
        <f>D40*D40*CHslave+D40*MUslave*G40+MUslave*D40*G40</f>
        <v>1050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125</v>
      </c>
      <c r="R40" s="16">
        <f t="shared" si="17"/>
        <v>4115</v>
      </c>
      <c r="S40" s="29">
        <f t="shared" si="4"/>
        <v>3.5722964763061968</v>
      </c>
      <c r="T40" s="22">
        <f t="shared" si="5"/>
        <v>2.5516403402187122</v>
      </c>
      <c r="U40" s="30">
        <f t="shared" si="6"/>
        <v>0.45565006075334141</v>
      </c>
      <c r="V40" s="29">
        <f t="shared" si="7"/>
        <v>6.57958687727825</v>
      </c>
      <c r="W40" s="170">
        <v>0</v>
      </c>
      <c r="X40" s="4">
        <f t="shared" si="8"/>
        <v>6.57958687727825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19.738760631834751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19.738760631834751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5</v>
      </c>
      <c r="E41" s="15"/>
      <c r="F41" s="15"/>
      <c r="G41" s="15"/>
      <c r="H41" s="15"/>
      <c r="I41" s="15">
        <f>Konvention_1slave-GEslave</f>
        <v>5</v>
      </c>
      <c r="J41" s="15">
        <f>Konvention_1slave-KOslave</f>
        <v>5</v>
      </c>
      <c r="K41" s="19"/>
      <c r="L41" s="33">
        <f>(D41+E41+F41+G41+H41+I41+J41+K41)/3</f>
        <v>5</v>
      </c>
      <c r="M41" s="21">
        <f t="shared" si="1"/>
        <v>10</v>
      </c>
      <c r="N41" s="32">
        <f t="shared" si="2"/>
        <v>15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2940</v>
      </c>
      <c r="P41" s="15">
        <f>D41*I41*KOslave+D41*GEslave*J41+MUslave*I41*J41</f>
        <v>1050</v>
      </c>
      <c r="Q41" s="19">
        <f t="shared" si="3"/>
        <v>125</v>
      </c>
      <c r="R41" s="20">
        <f t="shared" si="17"/>
        <v>4115</v>
      </c>
      <c r="S41" s="33">
        <f t="shared" si="4"/>
        <v>3.5722964763061968</v>
      </c>
      <c r="T41" s="21">
        <f t="shared" si="5"/>
        <v>2.5516403402187122</v>
      </c>
      <c r="U41" s="34">
        <f t="shared" si="6"/>
        <v>0.45565006075334141</v>
      </c>
      <c r="V41" s="33">
        <f t="shared" si="7"/>
        <v>6.57958687727825</v>
      </c>
      <c r="W41" s="170">
        <v>0</v>
      </c>
      <c r="X41" s="5">
        <f t="shared" si="8"/>
        <v>6.57958687727825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19.738760631834751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19.738760631834751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3</v>
      </c>
      <c r="F43" s="51">
        <f t="shared" ref="F43:F48" si="20">Konvention_1slave-INslave</f>
        <v>4</v>
      </c>
      <c r="G43" s="51"/>
      <c r="H43" s="51"/>
      <c r="I43" s="51"/>
      <c r="J43" s="51"/>
      <c r="K43" s="52"/>
      <c r="L43" s="23">
        <f>(E43+E43+F43)/3</f>
        <v>3.3333333333333335</v>
      </c>
      <c r="M43" s="23">
        <f t="shared" si="1"/>
        <v>6.666666666666667</v>
      </c>
      <c r="N43" s="24">
        <f t="shared" si="2"/>
        <v>10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2464</v>
      </c>
      <c r="P43" s="11">
        <f>E43*E43*INslave+E43*KLslave*F43+KLslave*E43*F43</f>
        <v>519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36</v>
      </c>
      <c r="R43" s="50">
        <f>SUM(O43:Q43)</f>
        <v>3019</v>
      </c>
      <c r="S43" s="25">
        <f t="shared" si="4"/>
        <v>2.7205476427072983</v>
      </c>
      <c r="T43" s="26">
        <f t="shared" si="5"/>
        <v>1.1460748592249088</v>
      </c>
      <c r="U43" s="27">
        <f t="shared" si="6"/>
        <v>0.11924478304074197</v>
      </c>
      <c r="V43" s="25">
        <f t="shared" si="7"/>
        <v>3.9858672849729495</v>
      </c>
      <c r="W43" s="170">
        <v>0</v>
      </c>
      <c r="X43" s="3">
        <f t="shared" si="8"/>
        <v>3.9858672849729495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3.9858672849729495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3.9858672849729495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3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3.3333333333333335</v>
      </c>
      <c r="M44" s="23">
        <f t="shared" si="1"/>
        <v>6.666666666666667</v>
      </c>
      <c r="N44" s="28">
        <f t="shared" si="2"/>
        <v>10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2464</v>
      </c>
      <c r="P44" s="11">
        <f>E44*E44*INslave+E44*KLslave*F44+KLslave*E44*F44</f>
        <v>519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36</v>
      </c>
      <c r="R44" s="16">
        <f t="shared" ref="R44:R53" si="22">SUM(O44:Q44)</f>
        <v>3019</v>
      </c>
      <c r="S44" s="29">
        <f t="shared" si="4"/>
        <v>2.7205476427072983</v>
      </c>
      <c r="T44" s="22">
        <f t="shared" si="5"/>
        <v>1.1460748592249088</v>
      </c>
      <c r="U44" s="30">
        <f t="shared" si="6"/>
        <v>0.11924478304074197</v>
      </c>
      <c r="V44" s="29">
        <f t="shared" si="7"/>
        <v>3.9858672849729495</v>
      </c>
      <c r="W44" s="170">
        <v>0</v>
      </c>
      <c r="X44" s="4">
        <f t="shared" si="8"/>
        <v>3.9858672849729495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7.971734569945899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7.971734569945899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3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3.3333333333333335</v>
      </c>
      <c r="M45" s="23">
        <f t="shared" si="1"/>
        <v>6.666666666666667</v>
      </c>
      <c r="N45" s="28">
        <f t="shared" si="2"/>
        <v>10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2464</v>
      </c>
      <c r="P45" s="11">
        <f>E45*E45*INslave+E45*KLslave*F45+KLslave*E45*F45</f>
        <v>519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36</v>
      </c>
      <c r="R45" s="16">
        <f t="shared" si="22"/>
        <v>3019</v>
      </c>
      <c r="S45" s="29">
        <f t="shared" si="4"/>
        <v>2.7205476427072983</v>
      </c>
      <c r="T45" s="22">
        <f t="shared" si="5"/>
        <v>1.1460748592249088</v>
      </c>
      <c r="U45" s="30">
        <f t="shared" si="6"/>
        <v>0.11924478304074197</v>
      </c>
      <c r="V45" s="29">
        <f t="shared" si="7"/>
        <v>3.9858672849729495</v>
      </c>
      <c r="W45" s="170">
        <v>0</v>
      </c>
      <c r="X45" s="4">
        <f t="shared" si="8"/>
        <v>3.9858672849729495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7.971734569945899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7.971734569945899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3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3.3333333333333335</v>
      </c>
      <c r="M46" s="23">
        <f t="shared" si="1"/>
        <v>6.666666666666667</v>
      </c>
      <c r="N46" s="28">
        <f t="shared" si="2"/>
        <v>10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2464</v>
      </c>
      <c r="P46" s="11">
        <f>E46*E46*INslave+E46*KLslave*F46+KLslave*E46*F46</f>
        <v>519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36</v>
      </c>
      <c r="R46" s="16">
        <f t="shared" si="22"/>
        <v>3019</v>
      </c>
      <c r="S46" s="29">
        <f t="shared" si="4"/>
        <v>2.7205476427072983</v>
      </c>
      <c r="T46" s="22">
        <f t="shared" si="5"/>
        <v>1.1460748592249088</v>
      </c>
      <c r="U46" s="30">
        <f t="shared" si="6"/>
        <v>0.11924478304074197</v>
      </c>
      <c r="V46" s="29">
        <f t="shared" si="7"/>
        <v>3.9858672849729495</v>
      </c>
      <c r="W46" s="170">
        <v>0</v>
      </c>
      <c r="X46" s="4">
        <f t="shared" si="8"/>
        <v>3.9858672849729495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7.971734569945899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7.971734569945899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5</v>
      </c>
      <c r="E47" s="17">
        <f t="shared" si="19"/>
        <v>3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</v>
      </c>
      <c r="M47" s="23">
        <f t="shared" si="1"/>
        <v>8</v>
      </c>
      <c r="N47" s="28">
        <f t="shared" si="2"/>
        <v>12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2726</v>
      </c>
      <c r="P47" s="11">
        <f>D47*E47*INslave+D47*KLslave*F47+MUslave*E47*F47</f>
        <v>713</v>
      </c>
      <c r="Q47" s="18">
        <f t="shared" si="3"/>
        <v>60</v>
      </c>
      <c r="R47" s="16">
        <f t="shared" si="22"/>
        <v>3499</v>
      </c>
      <c r="S47" s="29">
        <f t="shared" si="4"/>
        <v>3.1163189482709344</v>
      </c>
      <c r="T47" s="22">
        <f t="shared" si="5"/>
        <v>1.6301800514432696</v>
      </c>
      <c r="U47" s="30">
        <f t="shared" si="6"/>
        <v>0.20577307802229208</v>
      </c>
      <c r="V47" s="29">
        <f t="shared" si="7"/>
        <v>4.9522720777364961</v>
      </c>
      <c r="W47" s="170">
        <v>0</v>
      </c>
      <c r="X47" s="4">
        <f t="shared" si="8"/>
        <v>4.9522720777364961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9.9045441554729923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9.9045441554729923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3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3.3333333333333335</v>
      </c>
      <c r="M48" s="23">
        <f t="shared" si="1"/>
        <v>6.666666666666667</v>
      </c>
      <c r="N48" s="28">
        <f t="shared" si="2"/>
        <v>10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2464</v>
      </c>
      <c r="P48" s="11">
        <f>E48*E48*INslave+E48*KLslave*F48+KLslave*E48*F48</f>
        <v>519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36</v>
      </c>
      <c r="R48" s="16">
        <f t="shared" si="22"/>
        <v>3019</v>
      </c>
      <c r="S48" s="29">
        <f t="shared" si="4"/>
        <v>2.7205476427072983</v>
      </c>
      <c r="T48" s="22">
        <f t="shared" si="5"/>
        <v>1.1460748592249088</v>
      </c>
      <c r="U48" s="30">
        <f t="shared" si="6"/>
        <v>0.11924478304074197</v>
      </c>
      <c r="V48" s="29">
        <f t="shared" si="7"/>
        <v>3.9858672849729495</v>
      </c>
      <c r="W48" s="170">
        <v>0</v>
      </c>
      <c r="X48" s="4">
        <f t="shared" si="8"/>
        <v>3.9858672849729495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11.957601854918849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11.957601854918849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3</v>
      </c>
      <c r="F49" s="17"/>
      <c r="G49" s="17"/>
      <c r="H49" s="17">
        <f>Konvention_1slave-FFslave</f>
        <v>5</v>
      </c>
      <c r="I49" s="17"/>
      <c r="J49" s="17"/>
      <c r="K49" s="18"/>
      <c r="L49" s="23">
        <f>(E49+E49+H49)/3</f>
        <v>3.6666666666666665</v>
      </c>
      <c r="M49" s="23">
        <f t="shared" si="1"/>
        <v>7.333333333333333</v>
      </c>
      <c r="N49" s="28">
        <f t="shared" si="2"/>
        <v>11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2624</v>
      </c>
      <c r="P49" s="11">
        <f>E49*E49*FFslave+E49*KLslave*H49+KLslave*E49*H49</f>
        <v>606</v>
      </c>
      <c r="Q49" s="18">
        <f t="shared" si="23"/>
        <v>45</v>
      </c>
      <c r="R49" s="16">
        <f t="shared" si="22"/>
        <v>3275</v>
      </c>
      <c r="S49" s="29">
        <f t="shared" si="4"/>
        <v>2.9378117048346053</v>
      </c>
      <c r="T49" s="22">
        <f t="shared" si="5"/>
        <v>1.3569465648854961</v>
      </c>
      <c r="U49" s="30">
        <f t="shared" si="6"/>
        <v>0.15114503816793892</v>
      </c>
      <c r="V49" s="29">
        <f t="shared" si="7"/>
        <v>4.4459033078880399</v>
      </c>
      <c r="W49" s="170">
        <v>0</v>
      </c>
      <c r="X49" s="4">
        <f t="shared" si="8"/>
        <v>4.4459033078880399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8.8918066157760798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8.8918066157760798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3</v>
      </c>
      <c r="F50" s="17">
        <f>Konvention_1slave-INslave</f>
        <v>4</v>
      </c>
      <c r="G50" s="17"/>
      <c r="H50" s="17"/>
      <c r="I50" s="17"/>
      <c r="J50" s="17"/>
      <c r="K50" s="18"/>
      <c r="L50" s="23">
        <f>(E50+E50+F50)/3</f>
        <v>3.3333333333333335</v>
      </c>
      <c r="M50" s="23">
        <f t="shared" si="1"/>
        <v>6.666666666666667</v>
      </c>
      <c r="N50" s="28">
        <f t="shared" si="2"/>
        <v>10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2464</v>
      </c>
      <c r="P50" s="11">
        <f>E50*E50*INslave+E50*KLslave*F50+KLslave*E50*F50</f>
        <v>519</v>
      </c>
      <c r="Q50" s="18">
        <f t="shared" si="23"/>
        <v>36</v>
      </c>
      <c r="R50" s="16">
        <f t="shared" si="22"/>
        <v>3019</v>
      </c>
      <c r="S50" s="29">
        <f t="shared" si="4"/>
        <v>2.7205476427072983</v>
      </c>
      <c r="T50" s="22">
        <f t="shared" si="5"/>
        <v>1.1460748592249088</v>
      </c>
      <c r="U50" s="30">
        <f t="shared" si="6"/>
        <v>0.11924478304074197</v>
      </c>
      <c r="V50" s="29">
        <f t="shared" si="7"/>
        <v>3.9858672849729495</v>
      </c>
      <c r="W50" s="170">
        <v>0</v>
      </c>
      <c r="X50" s="4">
        <f t="shared" si="8"/>
        <v>3.9858672849729495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3.9858672849729495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3.9858672849729495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3</v>
      </c>
      <c r="F51" s="17">
        <f>Konvention_1slave-INslave</f>
        <v>4</v>
      </c>
      <c r="G51" s="17"/>
      <c r="H51" s="17"/>
      <c r="I51" s="17"/>
      <c r="J51" s="17"/>
      <c r="K51" s="18"/>
      <c r="L51" s="23">
        <f>(E51+E51+F51)/3</f>
        <v>3.3333333333333335</v>
      </c>
      <c r="M51" s="23">
        <f t="shared" si="1"/>
        <v>6.666666666666667</v>
      </c>
      <c r="N51" s="28">
        <f t="shared" si="2"/>
        <v>10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2464</v>
      </c>
      <c r="P51" s="11">
        <f>E51*E51*INslave+E51*KLslave*F51+KLslave*E51*F51</f>
        <v>519</v>
      </c>
      <c r="Q51" s="18">
        <f t="shared" si="23"/>
        <v>36</v>
      </c>
      <c r="R51" s="16">
        <f t="shared" si="22"/>
        <v>3019</v>
      </c>
      <c r="S51" s="29">
        <f t="shared" si="4"/>
        <v>2.7205476427072983</v>
      </c>
      <c r="T51" s="22">
        <f t="shared" si="5"/>
        <v>1.1460748592249088</v>
      </c>
      <c r="U51" s="30">
        <f t="shared" si="6"/>
        <v>0.11924478304074197</v>
      </c>
      <c r="V51" s="29">
        <f t="shared" si="7"/>
        <v>3.9858672849729495</v>
      </c>
      <c r="W51" s="170">
        <v>0</v>
      </c>
      <c r="X51" s="4">
        <f t="shared" si="8"/>
        <v>3.9858672849729495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3.9858672849729495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3.9858672849729495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3</v>
      </c>
      <c r="F52" s="17">
        <f>Konvention_1slave-INslave</f>
        <v>4</v>
      </c>
      <c r="G52" s="17"/>
      <c r="H52" s="17"/>
      <c r="I52" s="17"/>
      <c r="J52" s="17"/>
      <c r="K52" s="18"/>
      <c r="L52" s="23">
        <f>(E52+E52+F52)/3</f>
        <v>3.3333333333333335</v>
      </c>
      <c r="M52" s="23">
        <f t="shared" si="1"/>
        <v>6.666666666666667</v>
      </c>
      <c r="N52" s="28">
        <f t="shared" si="2"/>
        <v>10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2464</v>
      </c>
      <c r="P52" s="11">
        <f>E52*E52*INslave+E52*KLslave*F52+KLslave*E52*F52</f>
        <v>519</v>
      </c>
      <c r="Q52" s="18">
        <f t="shared" si="23"/>
        <v>36</v>
      </c>
      <c r="R52" s="16">
        <f t="shared" si="22"/>
        <v>3019</v>
      </c>
      <c r="S52" s="29">
        <f t="shared" si="4"/>
        <v>2.7205476427072983</v>
      </c>
      <c r="T52" s="22">
        <f t="shared" si="5"/>
        <v>1.1460748592249088</v>
      </c>
      <c r="U52" s="30">
        <f t="shared" si="6"/>
        <v>0.11924478304074197</v>
      </c>
      <c r="V52" s="29">
        <f t="shared" si="7"/>
        <v>3.9858672849729495</v>
      </c>
      <c r="W52" s="170">
        <v>0</v>
      </c>
      <c r="X52" s="4">
        <f t="shared" si="8"/>
        <v>3.9858672849729495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7.971734569945899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7.971734569945899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3</v>
      </c>
      <c r="F53" s="17">
        <f>Konvention_1slave-INslave</f>
        <v>4</v>
      </c>
      <c r="G53" s="17"/>
      <c r="H53" s="17"/>
      <c r="I53" s="17"/>
      <c r="J53" s="17"/>
      <c r="K53" s="18"/>
      <c r="L53" s="23">
        <f>(E53+E53+F53)/3</f>
        <v>3.3333333333333335</v>
      </c>
      <c r="M53" s="23">
        <f t="shared" si="1"/>
        <v>6.666666666666667</v>
      </c>
      <c r="N53" s="28">
        <f t="shared" si="2"/>
        <v>10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2464</v>
      </c>
      <c r="P53" s="11">
        <f>E53*E53*INslave+E53*KLslave*F53+KLslave*E53*F53</f>
        <v>519</v>
      </c>
      <c r="Q53" s="18">
        <f t="shared" si="23"/>
        <v>36</v>
      </c>
      <c r="R53" s="16">
        <f t="shared" si="22"/>
        <v>3019</v>
      </c>
      <c r="S53" s="29">
        <f t="shared" si="4"/>
        <v>2.7205476427072983</v>
      </c>
      <c r="T53" s="22">
        <f t="shared" si="5"/>
        <v>1.1460748592249088</v>
      </c>
      <c r="U53" s="30">
        <f t="shared" si="6"/>
        <v>0.11924478304074197</v>
      </c>
      <c r="V53" s="29">
        <f t="shared" si="7"/>
        <v>3.9858672849729495</v>
      </c>
      <c r="W53" s="170">
        <v>0</v>
      </c>
      <c r="X53" s="4">
        <f t="shared" si="8"/>
        <v>3.9858672849729495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7.971734569945899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7.971734569945899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3</v>
      </c>
      <c r="F54" s="15">
        <f>Konvention_1slave-INslave</f>
        <v>4</v>
      </c>
      <c r="G54" s="15"/>
      <c r="H54" s="15"/>
      <c r="I54" s="15"/>
      <c r="J54" s="15"/>
      <c r="K54" s="19"/>
      <c r="L54" s="33">
        <f>(E54+E54+F54)/3</f>
        <v>3.3333333333333335</v>
      </c>
      <c r="M54" s="21">
        <f t="shared" si="1"/>
        <v>6.666666666666667</v>
      </c>
      <c r="N54" s="32">
        <f t="shared" si="2"/>
        <v>10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2464</v>
      </c>
      <c r="P54" s="15">
        <f>E54*E54*INslave+E54*KLslave*F54+KLslave*E54*F54</f>
        <v>519</v>
      </c>
      <c r="Q54" s="19">
        <f t="shared" si="23"/>
        <v>36</v>
      </c>
      <c r="R54" s="20">
        <f>SUM(O54:Q54)</f>
        <v>3019</v>
      </c>
      <c r="S54" s="33">
        <f t="shared" si="4"/>
        <v>2.7205476427072983</v>
      </c>
      <c r="T54" s="21">
        <f t="shared" si="5"/>
        <v>1.1460748592249088</v>
      </c>
      <c r="U54" s="34">
        <f t="shared" si="6"/>
        <v>0.11924478304074197</v>
      </c>
      <c r="V54" s="33">
        <f t="shared" si="7"/>
        <v>3.9858672849729495</v>
      </c>
      <c r="W54" s="170">
        <v>0</v>
      </c>
      <c r="X54" s="5">
        <f t="shared" si="8"/>
        <v>3.9858672849729495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3.9858672849729495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3.9858672849729495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5</v>
      </c>
      <c r="E56" s="51">
        <f>Konvention_1slave-KLslave</f>
        <v>3</v>
      </c>
      <c r="F56" s="51"/>
      <c r="G56" s="51"/>
      <c r="H56" s="51">
        <f>Konvention_1slave-FFslave</f>
        <v>5</v>
      </c>
      <c r="I56" s="51"/>
      <c r="J56" s="51"/>
      <c r="K56" s="52"/>
      <c r="L56" s="23">
        <f t="shared" ref="L56:L62" si="24">(D56+E56+F56+G56+H56+I56+J56+K56)/3</f>
        <v>4.333333333333333</v>
      </c>
      <c r="M56" s="23">
        <f t="shared" si="1"/>
        <v>8.6666666666666661</v>
      </c>
      <c r="N56" s="24">
        <f t="shared" si="2"/>
        <v>13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2828</v>
      </c>
      <c r="P56" s="11">
        <f>D56*E56*FFslave+D56*KLslave*H56+MUslave*E56*H56</f>
        <v>820</v>
      </c>
      <c r="Q56" s="52">
        <f t="shared" si="3"/>
        <v>75</v>
      </c>
      <c r="R56" s="50">
        <f>SUM(O56:Q56)</f>
        <v>3723</v>
      </c>
      <c r="S56" s="25">
        <f t="shared" si="4"/>
        <v>3.2916107082102246</v>
      </c>
      <c r="T56" s="26">
        <f t="shared" si="5"/>
        <v>1.9088548661473721</v>
      </c>
      <c r="U56" s="27">
        <f t="shared" si="6"/>
        <v>0.26188557614826752</v>
      </c>
      <c r="V56" s="25">
        <f t="shared" si="7"/>
        <v>5.4623511505058637</v>
      </c>
      <c r="W56" s="170">
        <v>0</v>
      </c>
      <c r="X56" s="3">
        <f t="shared" si="8"/>
        <v>5.4623511505058637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16.387053451517591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16.387053451517591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5</v>
      </c>
      <c r="I57" s="17">
        <f>Konvention_1slave-GEslave</f>
        <v>5</v>
      </c>
      <c r="J57" s="17"/>
      <c r="K57" s="18">
        <f>Konvention_1slave-KKslave</f>
        <v>10</v>
      </c>
      <c r="L57" s="23">
        <f t="shared" si="24"/>
        <v>6.666666666666667</v>
      </c>
      <c r="M57" s="23">
        <f t="shared" si="1"/>
        <v>13.333333333333334</v>
      </c>
      <c r="N57" s="28">
        <f t="shared" si="2"/>
        <v>20</v>
      </c>
      <c r="O57" s="11">
        <f t="shared" si="25"/>
        <v>3220</v>
      </c>
      <c r="P57" s="11">
        <f>H57*I57*KKslave+H57*GEslave*K57+FFslave*I57*K57</f>
        <v>1625</v>
      </c>
      <c r="Q57" s="18">
        <f t="shared" si="3"/>
        <v>250</v>
      </c>
      <c r="R57" s="16">
        <f t="shared" ref="R57:R71" si="27">SUM(O57:Q57)</f>
        <v>5095</v>
      </c>
      <c r="S57" s="29">
        <f t="shared" si="4"/>
        <v>4.2132809944389926</v>
      </c>
      <c r="T57" s="22">
        <f t="shared" si="5"/>
        <v>4.2525351651946357</v>
      </c>
      <c r="U57" s="30">
        <f t="shared" si="6"/>
        <v>0.98135426889106969</v>
      </c>
      <c r="V57" s="29">
        <f t="shared" si="7"/>
        <v>9.4471704285246982</v>
      </c>
      <c r="W57" s="170">
        <v>0</v>
      </c>
      <c r="X57" s="4">
        <f t="shared" si="8"/>
        <v>9.4471704285246982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18.894340857049396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18.894340857049396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5</v>
      </c>
      <c r="H58" s="17">
        <f>Konvention_1slave-FFslave</f>
        <v>5</v>
      </c>
      <c r="I58" s="17"/>
      <c r="J58" s="17">
        <f>Konvention_1slave-KOslave</f>
        <v>5</v>
      </c>
      <c r="K58" s="18"/>
      <c r="L58" s="23">
        <f t="shared" si="24"/>
        <v>5</v>
      </c>
      <c r="M58" s="23">
        <f t="shared" si="1"/>
        <v>10</v>
      </c>
      <c r="N58" s="28">
        <f t="shared" si="2"/>
        <v>15</v>
      </c>
      <c r="O58" s="11">
        <f t="shared" si="25"/>
        <v>2940</v>
      </c>
      <c r="P58" s="11">
        <f>G58*H58*KOslave+G58*FFslave*J58+CHslave*H58*J58</f>
        <v>1050</v>
      </c>
      <c r="Q58" s="18">
        <f t="shared" si="3"/>
        <v>125</v>
      </c>
      <c r="R58" s="16">
        <f t="shared" si="27"/>
        <v>4115</v>
      </c>
      <c r="S58" s="29">
        <f t="shared" si="4"/>
        <v>3.5722964763061968</v>
      </c>
      <c r="T58" s="22">
        <f t="shared" si="5"/>
        <v>2.5516403402187122</v>
      </c>
      <c r="U58" s="30">
        <f t="shared" si="6"/>
        <v>0.45565006075334141</v>
      </c>
      <c r="V58" s="29">
        <f t="shared" si="7"/>
        <v>6.57958687727825</v>
      </c>
      <c r="W58" s="170">
        <v>0</v>
      </c>
      <c r="X58" s="4">
        <f t="shared" si="8"/>
        <v>6.57958687727825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6.57958687727825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6.57958687727825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3</v>
      </c>
      <c r="F59" s="17">
        <f>Konvention_1slave-INslave</f>
        <v>4</v>
      </c>
      <c r="G59" s="17">
        <f>Konvention_1slave-CHslave</f>
        <v>5</v>
      </c>
      <c r="H59" s="17"/>
      <c r="I59" s="17"/>
      <c r="J59" s="17"/>
      <c r="K59" s="18"/>
      <c r="L59" s="23">
        <f t="shared" si="24"/>
        <v>4</v>
      </c>
      <c r="M59" s="23">
        <f t="shared" si="1"/>
        <v>8</v>
      </c>
      <c r="N59" s="28">
        <f t="shared" si="2"/>
        <v>12</v>
      </c>
      <c r="O59" s="11">
        <f t="shared" si="25"/>
        <v>2726</v>
      </c>
      <c r="P59" s="11">
        <f>E59*F59*CHslave+E59*INslave*G59+KLslave*F59*G59</f>
        <v>713</v>
      </c>
      <c r="Q59" s="18">
        <f t="shared" si="3"/>
        <v>60</v>
      </c>
      <c r="R59" s="16">
        <f t="shared" si="27"/>
        <v>3499</v>
      </c>
      <c r="S59" s="29">
        <f t="shared" si="4"/>
        <v>3.1163189482709344</v>
      </c>
      <c r="T59" s="22">
        <f t="shared" si="5"/>
        <v>1.6301800514432696</v>
      </c>
      <c r="U59" s="30">
        <f t="shared" si="6"/>
        <v>0.20577307802229208</v>
      </c>
      <c r="V59" s="29">
        <f t="shared" si="7"/>
        <v>4.9522720777364961</v>
      </c>
      <c r="W59" s="170">
        <v>0</v>
      </c>
      <c r="X59" s="4">
        <f t="shared" si="8"/>
        <v>4.9522720777364961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9.9045441554729923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9.9045441554729923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5</v>
      </c>
      <c r="E60" s="17">
        <f>Konvention_1slave-KLslave</f>
        <v>3</v>
      </c>
      <c r="F60" s="17">
        <f>Konvention_1slave-INslave</f>
        <v>4</v>
      </c>
      <c r="G60" s="17"/>
      <c r="H60" s="17"/>
      <c r="I60" s="17"/>
      <c r="J60" s="17"/>
      <c r="K60" s="18"/>
      <c r="L60" s="23">
        <f t="shared" si="24"/>
        <v>4</v>
      </c>
      <c r="M60" s="23">
        <f t="shared" si="1"/>
        <v>8</v>
      </c>
      <c r="N60" s="28">
        <f t="shared" si="2"/>
        <v>12</v>
      </c>
      <c r="O60" s="11">
        <f t="shared" si="25"/>
        <v>2726</v>
      </c>
      <c r="P60" s="11">
        <f>D60*E60*INslave+D60*KLslave*F60+MUslave*E60*F60</f>
        <v>713</v>
      </c>
      <c r="Q60" s="18">
        <f t="shared" si="3"/>
        <v>60</v>
      </c>
      <c r="R60" s="16">
        <f t="shared" si="27"/>
        <v>3499</v>
      </c>
      <c r="S60" s="29">
        <f t="shared" si="4"/>
        <v>3.1163189482709344</v>
      </c>
      <c r="T60" s="22">
        <f t="shared" si="5"/>
        <v>1.6301800514432696</v>
      </c>
      <c r="U60" s="30">
        <f t="shared" si="6"/>
        <v>0.20577307802229208</v>
      </c>
      <c r="V60" s="29">
        <f t="shared" si="7"/>
        <v>4.9522720777364961</v>
      </c>
      <c r="W60" s="170">
        <v>0</v>
      </c>
      <c r="X60" s="4">
        <f t="shared" si="8"/>
        <v>4.9522720777364961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9.9045441554729923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9.9045441554729923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5</v>
      </c>
      <c r="E61" s="17"/>
      <c r="F61" s="17">
        <f>Konvention_1slave-INslave</f>
        <v>4</v>
      </c>
      <c r="G61" s="17"/>
      <c r="H61" s="17"/>
      <c r="I61" s="17"/>
      <c r="J61" s="17">
        <f>Konvention_1slave-KOslave</f>
        <v>5</v>
      </c>
      <c r="K61" s="18"/>
      <c r="L61" s="23">
        <f t="shared" si="24"/>
        <v>4.666666666666667</v>
      </c>
      <c r="M61" s="23">
        <f t="shared" si="1"/>
        <v>9.3333333333333339</v>
      </c>
      <c r="N61" s="28">
        <f t="shared" si="2"/>
        <v>14</v>
      </c>
      <c r="O61" s="11">
        <f t="shared" si="25"/>
        <v>2884</v>
      </c>
      <c r="P61" s="11">
        <f>D61*F61*KOslave+D61*INslave*J61+MUslave*F61*J61</f>
        <v>935</v>
      </c>
      <c r="Q61" s="18">
        <f t="shared" si="3"/>
        <v>100</v>
      </c>
      <c r="R61" s="16">
        <f t="shared" si="27"/>
        <v>3919</v>
      </c>
      <c r="S61" s="29">
        <f t="shared" si="4"/>
        <v>3.4342094071616911</v>
      </c>
      <c r="T61" s="22">
        <f t="shared" si="5"/>
        <v>2.2267585268350771</v>
      </c>
      <c r="U61" s="30">
        <f t="shared" si="6"/>
        <v>0.35723398826231184</v>
      </c>
      <c r="V61" s="29">
        <f t="shared" si="7"/>
        <v>6.0182019222590801</v>
      </c>
      <c r="W61" s="170">
        <v>0</v>
      </c>
      <c r="X61" s="4">
        <f t="shared" si="8"/>
        <v>6.0182019222590801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12.03640384451816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12.03640384451816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4</v>
      </c>
      <c r="G62" s="17">
        <f>Konvention_1slave-CHslave</f>
        <v>5</v>
      </c>
      <c r="H62" s="17"/>
      <c r="I62" s="17"/>
      <c r="J62" s="17">
        <f>Konvention_1slave-KOslave</f>
        <v>5</v>
      </c>
      <c r="K62" s="18"/>
      <c r="L62" s="23">
        <f t="shared" si="24"/>
        <v>4.666666666666667</v>
      </c>
      <c r="M62" s="23">
        <f t="shared" si="1"/>
        <v>9.3333333333333339</v>
      </c>
      <c r="N62" s="28">
        <f t="shared" si="2"/>
        <v>14</v>
      </c>
      <c r="O62" s="11">
        <f t="shared" si="25"/>
        <v>2884</v>
      </c>
      <c r="P62" s="11">
        <f>F62*G62*KOslave+F62*CHslave*J62+INslave*G62*J62</f>
        <v>935</v>
      </c>
      <c r="Q62" s="18">
        <f t="shared" si="3"/>
        <v>100</v>
      </c>
      <c r="R62" s="16">
        <f t="shared" si="27"/>
        <v>3919</v>
      </c>
      <c r="S62" s="29">
        <f t="shared" si="4"/>
        <v>3.4342094071616911</v>
      </c>
      <c r="T62" s="22">
        <f t="shared" si="5"/>
        <v>2.2267585268350771</v>
      </c>
      <c r="U62" s="30">
        <f t="shared" si="6"/>
        <v>0.35723398826231184</v>
      </c>
      <c r="V62" s="29">
        <f t="shared" si="7"/>
        <v>6.0182019222590801</v>
      </c>
      <c r="W62" s="170">
        <v>0</v>
      </c>
      <c r="X62" s="4">
        <f t="shared" si="8"/>
        <v>6.0182019222590801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12.03640384451816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12.03640384451816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3</v>
      </c>
      <c r="F63" s="17"/>
      <c r="G63" s="17"/>
      <c r="H63" s="17">
        <f t="shared" ref="H63:H72" si="28">Konvention_1slave-FFslave</f>
        <v>5</v>
      </c>
      <c r="I63" s="17"/>
      <c r="J63" s="17"/>
      <c r="K63" s="18"/>
      <c r="L63" s="23">
        <f>(E63+H63+H63)/3</f>
        <v>4.333333333333333</v>
      </c>
      <c r="M63" s="23">
        <f t="shared" si="1"/>
        <v>8.6666666666666661</v>
      </c>
      <c r="N63" s="28">
        <f t="shared" si="2"/>
        <v>13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2828</v>
      </c>
      <c r="P63" s="11">
        <f>E63*H63*FFslave+E63*FFslave*H63+KLslave*H63*H63</f>
        <v>820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75</v>
      </c>
      <c r="R63" s="16">
        <f t="shared" si="27"/>
        <v>3723</v>
      </c>
      <c r="S63" s="29">
        <f t="shared" si="4"/>
        <v>3.2916107082102246</v>
      </c>
      <c r="T63" s="22">
        <f t="shared" si="5"/>
        <v>1.9088548661473721</v>
      </c>
      <c r="U63" s="30">
        <f t="shared" si="6"/>
        <v>0.26188557614826752</v>
      </c>
      <c r="V63" s="29">
        <f t="shared" si="7"/>
        <v>5.4623511505058637</v>
      </c>
      <c r="W63" s="170">
        <v>0</v>
      </c>
      <c r="X63" s="4">
        <f t="shared" si="8"/>
        <v>5.4623511505058637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21.849404602023455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21.849404602023455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Konvention_1slave-GEslave</f>
        <v>5</v>
      </c>
      <c r="J64" s="17"/>
      <c r="K64" s="18">
        <f>Konvention_1slave-KKslave</f>
        <v>10</v>
      </c>
      <c r="L64" s="23">
        <f>(D64+E64+F64+G64+H64+I64+J64+K64)/3</f>
        <v>6.666666666666667</v>
      </c>
      <c r="M64" s="23">
        <f t="shared" si="1"/>
        <v>13.333333333333334</v>
      </c>
      <c r="N64" s="28">
        <f t="shared" si="2"/>
        <v>20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3220</v>
      </c>
      <c r="P64" s="11">
        <f>H64*I64*KKslave+H64*GEslave*K64+FFslave*I64*K64</f>
        <v>1625</v>
      </c>
      <c r="Q64" s="18">
        <f t="shared" si="3"/>
        <v>250</v>
      </c>
      <c r="R64" s="16">
        <f t="shared" si="27"/>
        <v>5095</v>
      </c>
      <c r="S64" s="29">
        <f t="shared" si="4"/>
        <v>4.2132809944389926</v>
      </c>
      <c r="T64" s="22">
        <f t="shared" si="5"/>
        <v>4.2525351651946357</v>
      </c>
      <c r="U64" s="30">
        <f t="shared" si="6"/>
        <v>0.98135426889106969</v>
      </c>
      <c r="V64" s="29">
        <f t="shared" si="7"/>
        <v>9.4471704285246982</v>
      </c>
      <c r="W64" s="170">
        <v>0</v>
      </c>
      <c r="X64" s="4">
        <f t="shared" si="8"/>
        <v>9.4471704285246982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18.894340857049396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18.894340857049396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4</v>
      </c>
      <c r="G65" s="17"/>
      <c r="H65" s="17">
        <f t="shared" si="28"/>
        <v>5</v>
      </c>
      <c r="I65" s="17"/>
      <c r="J65" s="17"/>
      <c r="K65" s="18"/>
      <c r="L65" s="23">
        <f>(F65+H65+H65)/3</f>
        <v>4.666666666666667</v>
      </c>
      <c r="M65" s="23">
        <f t="shared" si="1"/>
        <v>9.3333333333333339</v>
      </c>
      <c r="N65" s="28">
        <f t="shared" si="2"/>
        <v>14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2884</v>
      </c>
      <c r="P65" s="11">
        <f>F65*H65*FFslave+F65*FFslave*H65+INslave*H65*H65</f>
        <v>935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100</v>
      </c>
      <c r="R65" s="16">
        <f t="shared" si="27"/>
        <v>3919</v>
      </c>
      <c r="S65" s="29">
        <f t="shared" si="4"/>
        <v>3.4342094071616911</v>
      </c>
      <c r="T65" s="22">
        <f t="shared" si="5"/>
        <v>2.2267585268350771</v>
      </c>
      <c r="U65" s="30">
        <f t="shared" si="6"/>
        <v>0.35723398826231184</v>
      </c>
      <c r="V65" s="29">
        <f t="shared" si="7"/>
        <v>6.0182019222590801</v>
      </c>
      <c r="W65" s="170">
        <v>0</v>
      </c>
      <c r="X65" s="4">
        <f t="shared" si="8"/>
        <v>6.0182019222590801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6.0182019222590801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6.0182019222590801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Konvention_1slave-GEslave</f>
        <v>5</v>
      </c>
      <c r="J66" s="17">
        <f>Konvention_1slave-KOslave</f>
        <v>5</v>
      </c>
      <c r="K66" s="18"/>
      <c r="L66" s="23">
        <f>(D66+E66+F66+G66+H66+I66+J66+K66)/3</f>
        <v>5</v>
      </c>
      <c r="M66" s="23">
        <f t="shared" si="1"/>
        <v>10</v>
      </c>
      <c r="N66" s="28">
        <f t="shared" si="2"/>
        <v>15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2940</v>
      </c>
      <c r="P66" s="11">
        <f>H66*I66*KOslave+H66*GEslave*J66+FFslave*I66*J66</f>
        <v>1050</v>
      </c>
      <c r="Q66" s="18">
        <f t="shared" si="3"/>
        <v>125</v>
      </c>
      <c r="R66" s="16">
        <f t="shared" si="27"/>
        <v>4115</v>
      </c>
      <c r="S66" s="29">
        <f t="shared" si="4"/>
        <v>3.5722964763061968</v>
      </c>
      <c r="T66" s="22">
        <f t="shared" si="5"/>
        <v>2.5516403402187122</v>
      </c>
      <c r="U66" s="30">
        <f t="shared" si="6"/>
        <v>0.45565006075334141</v>
      </c>
      <c r="V66" s="29">
        <f t="shared" si="7"/>
        <v>6.57958687727825</v>
      </c>
      <c r="W66" s="170">
        <v>0</v>
      </c>
      <c r="X66" s="4">
        <f t="shared" si="8"/>
        <v>6.57958687727825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13.1591737545565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13.1591737545565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4</v>
      </c>
      <c r="G67" s="17"/>
      <c r="H67" s="17">
        <f t="shared" si="28"/>
        <v>5</v>
      </c>
      <c r="I67" s="17"/>
      <c r="J67" s="17"/>
      <c r="K67" s="18"/>
      <c r="L67" s="23">
        <f>(F67+H67+H67)/3</f>
        <v>4.666666666666667</v>
      </c>
      <c r="M67" s="23">
        <f t="shared" si="1"/>
        <v>9.3333333333333339</v>
      </c>
      <c r="N67" s="28">
        <f t="shared" si="2"/>
        <v>14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2884</v>
      </c>
      <c r="P67" s="11">
        <f>F67*H67*FFslave+F67*FFslave*H67+INslave*H67*H67</f>
        <v>935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100</v>
      </c>
      <c r="R67" s="16">
        <f t="shared" si="27"/>
        <v>3919</v>
      </c>
      <c r="S67" s="29">
        <f t="shared" si="4"/>
        <v>3.4342094071616911</v>
      </c>
      <c r="T67" s="22">
        <f t="shared" si="5"/>
        <v>2.2267585268350771</v>
      </c>
      <c r="U67" s="30">
        <f t="shared" si="6"/>
        <v>0.35723398826231184</v>
      </c>
      <c r="V67" s="29">
        <f t="shared" si="7"/>
        <v>6.0182019222590801</v>
      </c>
      <c r="W67" s="170">
        <v>0</v>
      </c>
      <c r="X67" s="4">
        <f t="shared" si="8"/>
        <v>6.0182019222590801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6.0182019222590801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6.0182019222590801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Konvention_1slave-KOslave</f>
        <v>5</v>
      </c>
      <c r="K68" s="18">
        <f>Konvention_1slave-KKslave</f>
        <v>10</v>
      </c>
      <c r="L68" s="23">
        <f>(D68+E68+F68+G68+H68+I68+J68+K68)/3</f>
        <v>6.666666666666667</v>
      </c>
      <c r="M68" s="23">
        <f t="shared" si="1"/>
        <v>13.333333333333334</v>
      </c>
      <c r="N68" s="28">
        <f t="shared" si="2"/>
        <v>20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3220</v>
      </c>
      <c r="P68" s="11">
        <f>H68*J68*KKslave+H68*KOslave*K68+FFslave*J68*K68</f>
        <v>1625</v>
      </c>
      <c r="Q68" s="18">
        <f>IFERROR(D68^SIGN(D68),1)*IFERROR(E68^SIGN(E68),1)*IFERROR(F68^SIGN(F68),1)*IFERROR(G68^SIGN(G68),1)*IFERROR(H68^SIGN(H68),1)*IFERROR(I68^SIGN(I68),1)*IFERROR(J68^SIGN(J68),1)*IFERROR(K68^SIGN(K68),1)</f>
        <v>250</v>
      </c>
      <c r="R68" s="16">
        <f t="shared" si="27"/>
        <v>5095</v>
      </c>
      <c r="S68" s="29">
        <f t="shared" si="4"/>
        <v>4.2132809944389926</v>
      </c>
      <c r="T68" s="22">
        <f t="shared" si="5"/>
        <v>4.2525351651946357</v>
      </c>
      <c r="U68" s="30">
        <f t="shared" si="6"/>
        <v>0.98135426889106969</v>
      </c>
      <c r="V68" s="29">
        <f t="shared" si="7"/>
        <v>9.4471704285246982</v>
      </c>
      <c r="W68" s="170">
        <v>0</v>
      </c>
      <c r="X68" s="4">
        <f t="shared" si="8"/>
        <v>9.4471704285246982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28.341511285574093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28.341511285574093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5</v>
      </c>
      <c r="H69" s="17">
        <f t="shared" si="28"/>
        <v>5</v>
      </c>
      <c r="I69" s="17"/>
      <c r="J69" s="17">
        <f>Konvention_1slave-KOslave</f>
        <v>5</v>
      </c>
      <c r="K69" s="18"/>
      <c r="L69" s="23">
        <f>(D69+E69+F69+G69+H69+I69+J69+K69)/3</f>
        <v>5</v>
      </c>
      <c r="M69" s="23">
        <f t="shared" si="1"/>
        <v>10</v>
      </c>
      <c r="N69" s="28">
        <f t="shared" si="2"/>
        <v>15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2940</v>
      </c>
      <c r="P69" s="11">
        <f>G69*H69*KOslave+G69*FFslave*J69+CHslave*H69*J69</f>
        <v>1050</v>
      </c>
      <c r="Q69" s="18">
        <f>IFERROR(D69^SIGN(D69),1)*IFERROR(E69^SIGN(E69),1)*IFERROR(F69^SIGN(F69),1)*IFERROR(G69^SIGN(G69),1)*IFERROR(H69^SIGN(H69),1)*IFERROR(I69^SIGN(I69),1)*IFERROR(J69^SIGN(J69),1)*IFERROR(K69^SIGN(K69),1)</f>
        <v>125</v>
      </c>
      <c r="R69" s="16">
        <f t="shared" si="27"/>
        <v>4115</v>
      </c>
      <c r="S69" s="29">
        <f t="shared" si="4"/>
        <v>3.5722964763061968</v>
      </c>
      <c r="T69" s="22">
        <f t="shared" si="5"/>
        <v>2.5516403402187122</v>
      </c>
      <c r="U69" s="30">
        <f t="shared" si="6"/>
        <v>0.45565006075334141</v>
      </c>
      <c r="V69" s="29">
        <f t="shared" si="7"/>
        <v>6.57958687727825</v>
      </c>
      <c r="W69" s="170">
        <v>0</v>
      </c>
      <c r="X69" s="4">
        <f t="shared" si="8"/>
        <v>6.57958687727825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6.57958687727825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6.57958687727825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4</v>
      </c>
      <c r="G70" s="17"/>
      <c r="H70" s="17">
        <f t="shared" si="28"/>
        <v>5</v>
      </c>
      <c r="I70" s="17"/>
      <c r="J70" s="17"/>
      <c r="K70" s="18"/>
      <c r="L70" s="23">
        <f>(F70+H70+H70)/3</f>
        <v>4.666666666666667</v>
      </c>
      <c r="M70" s="23">
        <f t="shared" si="1"/>
        <v>9.3333333333333339</v>
      </c>
      <c r="N70" s="28">
        <f t="shared" si="2"/>
        <v>14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2884</v>
      </c>
      <c r="P70" s="11">
        <f>F70*H70*FFslave+F70*FFslave*H70+INslave*H70*H70</f>
        <v>935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100</v>
      </c>
      <c r="R70" s="16">
        <f t="shared" si="27"/>
        <v>3919</v>
      </c>
      <c r="S70" s="29">
        <f t="shared" si="4"/>
        <v>3.4342094071616911</v>
      </c>
      <c r="T70" s="22">
        <f t="shared" si="5"/>
        <v>2.2267585268350771</v>
      </c>
      <c r="U70" s="30">
        <f t="shared" si="6"/>
        <v>0.35723398826231184</v>
      </c>
      <c r="V70" s="29">
        <f t="shared" si="7"/>
        <v>6.0182019222590801</v>
      </c>
      <c r="W70" s="170">
        <v>0</v>
      </c>
      <c r="X70" s="4">
        <f t="shared" si="8"/>
        <v>6.0182019222590801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18.054605766777239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18.054605766777239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Konvention_1slave-KKslave</f>
        <v>10</v>
      </c>
      <c r="L71" s="23">
        <f>(H71+H71+K71)/3</f>
        <v>6.666666666666667</v>
      </c>
      <c r="M71" s="23">
        <f t="shared" si="1"/>
        <v>13.333333333333334</v>
      </c>
      <c r="N71" s="28">
        <f t="shared" si="2"/>
        <v>20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3220</v>
      </c>
      <c r="P71" s="11">
        <f>H71*H71*KKslave+H71*FFslave*K71+FFslave*H71*K71</f>
        <v>1625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250</v>
      </c>
      <c r="R71" s="16">
        <f t="shared" si="27"/>
        <v>5095</v>
      </c>
      <c r="S71" s="29">
        <f t="shared" si="4"/>
        <v>4.2132809944389926</v>
      </c>
      <c r="T71" s="22">
        <f t="shared" si="5"/>
        <v>4.2525351651946357</v>
      </c>
      <c r="U71" s="30">
        <f t="shared" si="6"/>
        <v>0.98135426889106969</v>
      </c>
      <c r="V71" s="29">
        <f t="shared" si="7"/>
        <v>9.4471704285246982</v>
      </c>
      <c r="W71" s="170">
        <v>0</v>
      </c>
      <c r="X71" s="4">
        <f t="shared" si="8"/>
        <v>9.4471704285246982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9.4471704285246982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9.4471704285246982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3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4.333333333333333</v>
      </c>
      <c r="M72" s="21">
        <f t="shared" si="1"/>
        <v>8.6666666666666661</v>
      </c>
      <c r="N72" s="32">
        <f t="shared" si="2"/>
        <v>13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2828</v>
      </c>
      <c r="P72" s="15">
        <f>E72*H72*FFslave+E72*FFslave*H72+KLslave*H72*H72</f>
        <v>820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75</v>
      </c>
      <c r="R72" s="20">
        <f>SUM(O72:Q72)</f>
        <v>3723</v>
      </c>
      <c r="S72" s="33">
        <f t="shared" si="4"/>
        <v>3.2916107082102246</v>
      </c>
      <c r="T72" s="21">
        <f t="shared" si="5"/>
        <v>1.9088548661473721</v>
      </c>
      <c r="U72" s="34">
        <f t="shared" si="6"/>
        <v>0.26188557614826752</v>
      </c>
      <c r="V72" s="33">
        <f t="shared" si="7"/>
        <v>5.4623511505058637</v>
      </c>
      <c r="W72" s="170">
        <v>0</v>
      </c>
      <c r="X72" s="5">
        <f t="shared" si="8"/>
        <v>5.4623511505058637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5.4623511505058637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5.4623511505058637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2842.2881355932204</v>
      </c>
      <c r="P74" s="26">
        <f>AVERAGE(P10:P72)</f>
        <v>952.5593220338983</v>
      </c>
      <c r="Q74" s="27">
        <f>AVERAGE(Q10:Q72)</f>
        <v>110.35593220338983</v>
      </c>
      <c r="R74" s="27">
        <f>O74+P74+Q74</f>
        <v>3905.2033898305085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91.125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6.1212167786794422</v>
      </c>
      <c r="W75" s="177">
        <f>IFERROR(W78/COUNTIF(W10:W72,"&gt;0"),0)</f>
        <v>0</v>
      </c>
      <c r="X75" s="47">
        <f>IFERROR(X78/COUNTIF(X10:X72,"&gt;0"),0)</f>
        <v>6.1212167786794422</v>
      </c>
      <c r="Y75" s="107">
        <f>IFERROR(Y78/COUNTIF(Y10:Y72,"&gt;0"),0)</f>
        <v>12.852997605039203</v>
      </c>
      <c r="Z75" s="107">
        <f>AVERAGE(Z10:Z23,Z25:Z33,Z35:Z41,Z43:Z54,Z56:Z72)</f>
        <v>0</v>
      </c>
      <c r="AA75" s="107">
        <f>AVERAGE(AA10:AA23,AA25:AA33,AA35:AA41,AA43:AA54,AA56:AA72)</f>
        <v>12.852997605039203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90</v>
      </c>
      <c r="E78" s="154">
        <f t="shared" ref="E78:K78" si="29">SUM(E10:E72)</f>
        <v>84</v>
      </c>
      <c r="F78" s="154">
        <f t="shared" si="29"/>
        <v>120</v>
      </c>
      <c r="G78" s="154">
        <f t="shared" si="29"/>
        <v>90</v>
      </c>
      <c r="H78" s="154">
        <f t="shared" si="29"/>
        <v>95</v>
      </c>
      <c r="I78" s="154">
        <f t="shared" si="29"/>
        <v>75</v>
      </c>
      <c r="J78" s="154">
        <f t="shared" si="29"/>
        <v>75</v>
      </c>
      <c r="K78" s="155">
        <f t="shared" si="29"/>
        <v>100</v>
      </c>
      <c r="L78" s="43">
        <f>SUM(L10:L72)</f>
        <v>276.66666666666674</v>
      </c>
      <c r="M78" s="44">
        <f>SUM(M10:M72)</f>
        <v>553.33333333333348</v>
      </c>
      <c r="N78" s="45">
        <f>SUM(N10:N72)</f>
        <v>830</v>
      </c>
      <c r="O78" s="40">
        <f>O74/O76</f>
        <v>0.41438812299070132</v>
      </c>
      <c r="P78" s="41">
        <f>P74/P76</f>
        <v>0.13887728853096637</v>
      </c>
      <c r="Q78" s="42">
        <f>Q74/Q76</f>
        <v>1.6089215950341133E-2</v>
      </c>
      <c r="R78" s="40">
        <f>O78+P78+Q78</f>
        <v>0.56935462747200893</v>
      </c>
      <c r="S78" s="40">
        <f>L78*O74/R74</f>
        <v>201.36374618248004</v>
      </c>
      <c r="T78" s="41">
        <f>M78*P74/R74</f>
        <v>134.96936580341168</v>
      </c>
      <c r="U78" s="42">
        <f>N78*Q74/R74</f>
        <v>23.454712747442571</v>
      </c>
      <c r="V78" s="40">
        <f>SUMIF(V10:V72,"&gt;0")</f>
        <v>361.15178994208708</v>
      </c>
      <c r="W78" s="178">
        <f>SUM(W10:W72)</f>
        <v>0</v>
      </c>
      <c r="X78" s="150">
        <f>SUMIF(X10:X72,"&gt;0")</f>
        <v>361.15178994208708</v>
      </c>
      <c r="Y78" s="46">
        <f>SUMIF(Y10:Y72,"&gt;0")</f>
        <v>758.32685869731301</v>
      </c>
      <c r="Z78" s="69">
        <f>SUM(Z10:Z72)</f>
        <v>0</v>
      </c>
      <c r="AA78" s="68">
        <f>SUM(AA10:AA72)</f>
        <v>758.32685869731301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AC10:AC72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78:K78 J75">
    <cfRule type="colorScale" priority="89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AC10:AC72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5">
    <cfRule type="colorScale" priority="13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11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</f>
        <v>14</v>
      </c>
      <c r="E2" s="74">
        <f>KLmaster</f>
        <v>15</v>
      </c>
      <c r="F2" s="74">
        <f>INmaster+1</f>
        <v>16</v>
      </c>
      <c r="G2" s="74">
        <f>CHmaster</f>
        <v>14</v>
      </c>
      <c r="H2" s="74">
        <f>FFmaster</f>
        <v>14</v>
      </c>
      <c r="I2" s="74">
        <f>GEmaster</f>
        <v>14</v>
      </c>
      <c r="J2" s="74">
        <f>KOmaster</f>
        <v>14</v>
      </c>
      <c r="K2" s="74">
        <f>KKmaster</f>
        <v>9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165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90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90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111">
        <f>SUM(D5:K5)</f>
        <v>750</v>
      </c>
      <c r="M5" s="72">
        <f>Z78</f>
        <v>0</v>
      </c>
      <c r="N5" s="73">
        <f>L5+M5</f>
        <v>750</v>
      </c>
      <c r="O5" s="102">
        <v>1100</v>
      </c>
      <c r="P5" s="87">
        <f>O5-N5</f>
        <v>350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5</v>
      </c>
      <c r="E10" s="51"/>
      <c r="F10" s="51">
        <f>Konvention_1slave-INslave</f>
        <v>3</v>
      </c>
      <c r="G10" s="51"/>
      <c r="H10" s="51"/>
      <c r="I10" s="51">
        <f>Konvention_1slave-GEslave</f>
        <v>5</v>
      </c>
      <c r="J10" s="51"/>
      <c r="K10" s="52"/>
      <c r="L10" s="23">
        <f>(D10+E10+F10+G10+H10+I10+J10+K10)/3</f>
        <v>4.333333333333333</v>
      </c>
      <c r="M10" s="23">
        <f>2*L10</f>
        <v>8.6666666666666661</v>
      </c>
      <c r="N10" s="24">
        <f>3*L10</f>
        <v>13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2828</v>
      </c>
      <c r="P10" s="11">
        <f>D10*F10*GEslave+D10*INslave*I10+MUslave*F10*I10</f>
        <v>820</v>
      </c>
      <c r="Q10" s="52">
        <f>IFERROR(D10^SIGN(D10),1)*IFERROR(E10^SIGN(E10),1)*IFERROR(F10^SIGN(F10),1)*IFERROR(G10^SIGN(G10),1)*IFERROR(H10^SIGN(H10),1)*IFERROR(I10^SIGN(I10),1)*IFERROR(J10^SIGN(J10),1)*IFERROR(K10^SIGN(K10),1)</f>
        <v>75</v>
      </c>
      <c r="R10" s="50">
        <f>SUM(O10:Q10)</f>
        <v>3723</v>
      </c>
      <c r="S10" s="25">
        <f>L10*O10/R10</f>
        <v>3.2916107082102246</v>
      </c>
      <c r="T10" s="26">
        <f>M10*P10/R10</f>
        <v>1.9088548661473721</v>
      </c>
      <c r="U10" s="27">
        <f>N10*Q10/R10</f>
        <v>0.26188557614826752</v>
      </c>
      <c r="V10" s="26">
        <f>SUM(S10:U10)</f>
        <v>5.4623511505058637</v>
      </c>
      <c r="W10" s="170">
        <v>0</v>
      </c>
      <c r="X10" s="3">
        <f>V10-W10</f>
        <v>5.4623511505058637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10.924702301011727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10.924702301011727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5</v>
      </c>
      <c r="E11" s="17"/>
      <c r="F11" s="17"/>
      <c r="G11" s="17">
        <f>Konvention_1slave-CHslave</f>
        <v>5</v>
      </c>
      <c r="H11" s="17">
        <f>Konvention_1slave-FFslave</f>
        <v>5</v>
      </c>
      <c r="I11" s="17"/>
      <c r="J11" s="17"/>
      <c r="K11" s="18"/>
      <c r="L11" s="23">
        <f>(D11+E11+F11+G11+H11+I11+J11+K11)/3</f>
        <v>5</v>
      </c>
      <c r="M11" s="23">
        <f t="shared" ref="M11:M72" si="1">2*L11</f>
        <v>10</v>
      </c>
      <c r="N11" s="28">
        <f t="shared" ref="N11:N72" si="2">3*L11</f>
        <v>15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2940</v>
      </c>
      <c r="P11" s="11">
        <f>D11*G11*FFslave+D11*CHslave*H11+MUslave*G11*H11</f>
        <v>1050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125</v>
      </c>
      <c r="R11" s="16">
        <f>SUM(O11:Q11)</f>
        <v>4115</v>
      </c>
      <c r="S11" s="29">
        <f t="shared" ref="S11:S72" si="4">L11*O11/R11</f>
        <v>3.5722964763061968</v>
      </c>
      <c r="T11" s="22">
        <f t="shared" ref="T11:T72" si="5">M11*P11/R11</f>
        <v>2.5516403402187122</v>
      </c>
      <c r="U11" s="30">
        <f t="shared" ref="U11:U72" si="6">N11*Q11/R11</f>
        <v>0.45565006075334141</v>
      </c>
      <c r="V11" s="22">
        <f t="shared" ref="V11:V72" si="7">SUM(S11:U11)</f>
        <v>6.57958687727825</v>
      </c>
      <c r="W11" s="170">
        <v>0</v>
      </c>
      <c r="X11" s="4">
        <f t="shared" ref="X11:X72" si="8">V11-W11</f>
        <v>6.57958687727825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6.57958687727825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6.57958687727825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5</v>
      </c>
      <c r="E12" s="17"/>
      <c r="F12" s="17"/>
      <c r="G12" s="17"/>
      <c r="H12" s="17"/>
      <c r="I12" s="17">
        <f>Konvention_1slave-GEslave</f>
        <v>5</v>
      </c>
      <c r="J12" s="17"/>
      <c r="K12" s="18">
        <f>Konvention_1slave-KKslave</f>
        <v>10</v>
      </c>
      <c r="L12" s="23">
        <f>(D12+E12+F12+G12+H12+I12+J12+K12)/3</f>
        <v>6.666666666666667</v>
      </c>
      <c r="M12" s="23">
        <f t="shared" si="1"/>
        <v>13.333333333333334</v>
      </c>
      <c r="N12" s="28">
        <f t="shared" si="2"/>
        <v>20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3220</v>
      </c>
      <c r="P12" s="11">
        <f>D12*I12*KKslave+D12*GEslave*K12+MUslave*I12*K12</f>
        <v>1625</v>
      </c>
      <c r="Q12" s="18">
        <f t="shared" si="3"/>
        <v>250</v>
      </c>
      <c r="R12" s="16">
        <f t="shared" ref="R12:R22" si="10">SUM(O12:Q12)</f>
        <v>5095</v>
      </c>
      <c r="S12" s="29">
        <f t="shared" si="4"/>
        <v>4.2132809944389926</v>
      </c>
      <c r="T12" s="22">
        <f t="shared" si="5"/>
        <v>4.2525351651946357</v>
      </c>
      <c r="U12" s="30">
        <f t="shared" si="6"/>
        <v>0.98135426889106969</v>
      </c>
      <c r="V12" s="22">
        <f t="shared" si="7"/>
        <v>9.4471704285246982</v>
      </c>
      <c r="W12" s="170">
        <v>0</v>
      </c>
      <c r="X12" s="4">
        <f t="shared" si="8"/>
        <v>9.4471704285246982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18.894340857049396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18.894340857049396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5</v>
      </c>
      <c r="J13" s="17">
        <f>Konvention_1slave-KOslave</f>
        <v>5</v>
      </c>
      <c r="K13" s="18"/>
      <c r="L13" s="23">
        <f>(I13+I13+J13)/3</f>
        <v>5</v>
      </c>
      <c r="M13" s="23">
        <f t="shared" si="1"/>
        <v>10</v>
      </c>
      <c r="N13" s="28">
        <f t="shared" si="2"/>
        <v>15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2940</v>
      </c>
      <c r="P13" s="11">
        <f>I13*I13*KOslave+I13*GEslave*J13+GEslave*I13*J13</f>
        <v>1050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125</v>
      </c>
      <c r="R13" s="16">
        <f t="shared" si="10"/>
        <v>4115</v>
      </c>
      <c r="S13" s="29">
        <f t="shared" si="4"/>
        <v>3.5722964763061968</v>
      </c>
      <c r="T13" s="22">
        <f t="shared" si="5"/>
        <v>2.5516403402187122</v>
      </c>
      <c r="U13" s="30">
        <f t="shared" si="6"/>
        <v>0.45565006075334141</v>
      </c>
      <c r="V13" s="22">
        <f t="shared" si="7"/>
        <v>6.57958687727825</v>
      </c>
      <c r="W13" s="170">
        <v>0</v>
      </c>
      <c r="X13" s="4">
        <f t="shared" si="8"/>
        <v>6.57958687727825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26.318347509113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26.318347509113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5</v>
      </c>
      <c r="K14" s="18">
        <f>Konvention_1slave-KKslave</f>
        <v>10</v>
      </c>
      <c r="L14" s="23">
        <f>(J14+K14+K14)/3</f>
        <v>8.3333333333333339</v>
      </c>
      <c r="M14" s="23">
        <f t="shared" si="1"/>
        <v>16.666666666666668</v>
      </c>
      <c r="N14" s="28">
        <f t="shared" si="2"/>
        <v>25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2925</v>
      </c>
      <c r="P14" s="11">
        <f>J14*K14*KKslave+J14*KKslave*K14+KOslave*K14*K14</f>
        <v>2300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500</v>
      </c>
      <c r="R14" s="16">
        <f t="shared" si="10"/>
        <v>5725</v>
      </c>
      <c r="S14" s="29">
        <f t="shared" si="4"/>
        <v>4.2576419213973802</v>
      </c>
      <c r="T14" s="22">
        <f t="shared" si="5"/>
        <v>6.6957787481804951</v>
      </c>
      <c r="U14" s="30">
        <f t="shared" si="6"/>
        <v>2.1834061135371181</v>
      </c>
      <c r="V14" s="22">
        <f t="shared" si="7"/>
        <v>13.136826783114994</v>
      </c>
      <c r="W14" s="170">
        <v>0</v>
      </c>
      <c r="X14" s="4">
        <f t="shared" si="8"/>
        <v>13.136826783114994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28.820960698689966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28.820960698689966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5</v>
      </c>
      <c r="H15" s="17"/>
      <c r="I15" s="17">
        <f>Konvention_1slave-GEslave</f>
        <v>5</v>
      </c>
      <c r="J15" s="17"/>
      <c r="K15" s="18">
        <f>Konvention_1slave-KKslave</f>
        <v>10</v>
      </c>
      <c r="L15" s="23">
        <f>(D15+E15+F15+G15+H15+I15+J15+K15)/3</f>
        <v>6.666666666666667</v>
      </c>
      <c r="M15" s="23">
        <f t="shared" si="1"/>
        <v>13.333333333333334</v>
      </c>
      <c r="N15" s="28">
        <f t="shared" si="2"/>
        <v>20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3220</v>
      </c>
      <c r="P15" s="11">
        <f>G15*I15*KKslave+G15*GEslave*K15+CHslave*I15*K15</f>
        <v>1625</v>
      </c>
      <c r="Q15" s="18">
        <f t="shared" si="3"/>
        <v>250</v>
      </c>
      <c r="R15" s="16">
        <f t="shared" si="10"/>
        <v>5095</v>
      </c>
      <c r="S15" s="29">
        <f t="shared" si="4"/>
        <v>4.2132809944389926</v>
      </c>
      <c r="T15" s="22">
        <f t="shared" si="5"/>
        <v>4.2525351651946357</v>
      </c>
      <c r="U15" s="30">
        <f t="shared" si="6"/>
        <v>0.98135426889106969</v>
      </c>
      <c r="V15" s="22">
        <f t="shared" si="7"/>
        <v>9.4471704285246982</v>
      </c>
      <c r="W15" s="170">
        <v>0</v>
      </c>
      <c r="X15" s="4">
        <f t="shared" si="8"/>
        <v>9.4471704285246982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18.894340857049396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18.894340857049396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5</v>
      </c>
      <c r="J16" s="17">
        <f>Konvention_1slave-KOslave</f>
        <v>5</v>
      </c>
      <c r="K16" s="18">
        <f>Konvention_1slave-KKslave</f>
        <v>10</v>
      </c>
      <c r="L16" s="23">
        <f>(D16+E16+F16+G16+H16+I16+J16+K16)/3</f>
        <v>6.666666666666667</v>
      </c>
      <c r="M16" s="23">
        <f t="shared" si="1"/>
        <v>13.333333333333334</v>
      </c>
      <c r="N16" s="28">
        <f t="shared" si="2"/>
        <v>20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3220</v>
      </c>
      <c r="P16" s="11">
        <f>I16*J16*KKslave+I16*KOslave*K16+GEslave*J16*K16</f>
        <v>1625</v>
      </c>
      <c r="Q16" s="18">
        <f t="shared" si="3"/>
        <v>250</v>
      </c>
      <c r="R16" s="16">
        <f t="shared" si="10"/>
        <v>5095</v>
      </c>
      <c r="S16" s="29">
        <f t="shared" si="4"/>
        <v>4.2132809944389926</v>
      </c>
      <c r="T16" s="22">
        <f t="shared" si="5"/>
        <v>4.2525351651946357</v>
      </c>
      <c r="U16" s="30">
        <f t="shared" si="6"/>
        <v>0.98135426889106969</v>
      </c>
      <c r="V16" s="22">
        <f t="shared" si="7"/>
        <v>9.4471704285246982</v>
      </c>
      <c r="W16" s="170">
        <v>0</v>
      </c>
      <c r="X16" s="4">
        <f t="shared" si="8"/>
        <v>9.4471704285246982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18.894340857049396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18.894340857049396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5</v>
      </c>
      <c r="E17" s="17"/>
      <c r="F17" s="17"/>
      <c r="G17" s="17"/>
      <c r="H17" s="17"/>
      <c r="I17" s="17"/>
      <c r="J17" s="17">
        <f>Konvention_1slave-KOslave</f>
        <v>5</v>
      </c>
      <c r="K17" s="18"/>
      <c r="L17" s="23">
        <f>(D17+D17+J17)/3</f>
        <v>5</v>
      </c>
      <c r="M17" s="23">
        <f t="shared" si="1"/>
        <v>10</v>
      </c>
      <c r="N17" s="28">
        <f t="shared" si="2"/>
        <v>15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2940</v>
      </c>
      <c r="P17" s="11">
        <f>D17*D17*KOslave+D17*MUslave*J17+MUslave*D17*J17</f>
        <v>1050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16">
        <f t="shared" si="10"/>
        <v>4115</v>
      </c>
      <c r="S17" s="29">
        <f t="shared" si="4"/>
        <v>3.5722964763061968</v>
      </c>
      <c r="T17" s="22">
        <f t="shared" si="5"/>
        <v>2.5516403402187122</v>
      </c>
      <c r="U17" s="30">
        <f t="shared" si="6"/>
        <v>0.45565006075334141</v>
      </c>
      <c r="V17" s="22">
        <f t="shared" si="7"/>
        <v>6.57958687727825</v>
      </c>
      <c r="W17" s="170">
        <v>0</v>
      </c>
      <c r="X17" s="4">
        <f t="shared" si="8"/>
        <v>6.57958687727825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26.318347509113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26.318347509113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4</v>
      </c>
      <c r="F18" s="17"/>
      <c r="G18" s="17">
        <f>Konvention_1slave-CHslave</f>
        <v>5</v>
      </c>
      <c r="H18" s="17"/>
      <c r="I18" s="17"/>
      <c r="J18" s="17">
        <f>Konvention_1slave-KOslave</f>
        <v>5</v>
      </c>
      <c r="K18" s="18"/>
      <c r="L18" s="23">
        <f>(D18+E18+F18+G18+H18+I18+J18+K18)/3</f>
        <v>4.666666666666667</v>
      </c>
      <c r="M18" s="23">
        <f t="shared" si="1"/>
        <v>9.3333333333333339</v>
      </c>
      <c r="N18" s="28">
        <f t="shared" si="2"/>
        <v>14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2884</v>
      </c>
      <c r="P18" s="11">
        <f>E18*G18*KOslave+E18*CHslave*J18+KLslave*G18*J18</f>
        <v>935</v>
      </c>
      <c r="Q18" s="18">
        <f t="shared" si="3"/>
        <v>100</v>
      </c>
      <c r="R18" s="16">
        <f t="shared" si="10"/>
        <v>3919</v>
      </c>
      <c r="S18" s="29">
        <f t="shared" si="4"/>
        <v>3.4342094071616911</v>
      </c>
      <c r="T18" s="22">
        <f t="shared" si="5"/>
        <v>2.2267585268350771</v>
      </c>
      <c r="U18" s="30">
        <f t="shared" si="6"/>
        <v>0.35723398826231184</v>
      </c>
      <c r="V18" s="22">
        <f t="shared" si="7"/>
        <v>6.0182019222590801</v>
      </c>
      <c r="W18" s="170">
        <v>0</v>
      </c>
      <c r="X18" s="4">
        <f t="shared" si="8"/>
        <v>6.0182019222590801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6.0182019222590801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6.0182019222590801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4</v>
      </c>
      <c r="F19" s="17">
        <f>Konvention_1slave-INslave</f>
        <v>3</v>
      </c>
      <c r="G19" s="17"/>
      <c r="H19" s="17"/>
      <c r="I19" s="17"/>
      <c r="J19" s="17"/>
      <c r="K19" s="18"/>
      <c r="L19" s="23">
        <f>(E19+F19+F19)/3</f>
        <v>3.3333333333333335</v>
      </c>
      <c r="M19" s="23">
        <f t="shared" si="1"/>
        <v>6.666666666666667</v>
      </c>
      <c r="N19" s="28">
        <f t="shared" si="2"/>
        <v>10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2464</v>
      </c>
      <c r="P19" s="11">
        <f>E19*F19*INslave+E19*INslave*F19+KLslave*F19*F19</f>
        <v>519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36</v>
      </c>
      <c r="R19" s="16">
        <f t="shared" si="10"/>
        <v>3019</v>
      </c>
      <c r="S19" s="29">
        <f t="shared" si="4"/>
        <v>2.7205476427072983</v>
      </c>
      <c r="T19" s="22">
        <f t="shared" si="5"/>
        <v>1.1460748592249088</v>
      </c>
      <c r="U19" s="30">
        <f t="shared" si="6"/>
        <v>0.11924478304074197</v>
      </c>
      <c r="V19" s="22">
        <f t="shared" si="7"/>
        <v>3.9858672849729495</v>
      </c>
      <c r="W19" s="170">
        <v>0</v>
      </c>
      <c r="X19" s="4">
        <f t="shared" si="8"/>
        <v>3.9858672849729495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15.943469139891798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15.943469139891798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4</v>
      </c>
      <c r="F20" s="17"/>
      <c r="G20" s="17">
        <f>Konvention_1slave-CHslave</f>
        <v>5</v>
      </c>
      <c r="H20" s="17"/>
      <c r="I20" s="17">
        <f>Konvention_1slave-GEslave</f>
        <v>5</v>
      </c>
      <c r="J20" s="17"/>
      <c r="K20" s="18"/>
      <c r="L20" s="23">
        <f>(D20+E20+F20+G20+H20+I20+J20+K20)/3</f>
        <v>4.666666666666667</v>
      </c>
      <c r="M20" s="23">
        <f t="shared" si="1"/>
        <v>9.3333333333333339</v>
      </c>
      <c r="N20" s="28">
        <f t="shared" si="2"/>
        <v>14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2884</v>
      </c>
      <c r="P20" s="11">
        <f>E20*G20*GEslave+E20*CHslave*I20+KLslave*G20*I20</f>
        <v>935</v>
      </c>
      <c r="Q20" s="18">
        <f t="shared" si="3"/>
        <v>100</v>
      </c>
      <c r="R20" s="16">
        <f t="shared" si="10"/>
        <v>3919</v>
      </c>
      <c r="S20" s="29">
        <f t="shared" si="4"/>
        <v>3.4342094071616911</v>
      </c>
      <c r="T20" s="22">
        <f t="shared" si="5"/>
        <v>2.2267585268350771</v>
      </c>
      <c r="U20" s="30">
        <f t="shared" si="6"/>
        <v>0.35723398826231184</v>
      </c>
      <c r="V20" s="22">
        <f t="shared" si="7"/>
        <v>6.0182019222590801</v>
      </c>
      <c r="W20" s="170">
        <v>0</v>
      </c>
      <c r="X20" s="4">
        <f t="shared" si="8"/>
        <v>6.0182019222590801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6.0182019222590801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6.0182019222590801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5</v>
      </c>
      <c r="E21" s="17"/>
      <c r="F21" s="17"/>
      <c r="G21" s="17"/>
      <c r="H21" s="17">
        <f>Konvention_1slave-FFslave</f>
        <v>5</v>
      </c>
      <c r="I21" s="17">
        <f>Konvention_1slave-GEslave</f>
        <v>5</v>
      </c>
      <c r="J21" s="17"/>
      <c r="K21" s="18"/>
      <c r="L21" s="23">
        <f>(D21+E21+F21+G21+H21+I21+J21+K21)/3</f>
        <v>5</v>
      </c>
      <c r="M21" s="23">
        <f t="shared" si="1"/>
        <v>10</v>
      </c>
      <c r="N21" s="28">
        <f t="shared" si="2"/>
        <v>15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2940</v>
      </c>
      <c r="P21" s="11">
        <f>D21*H21*GEslave+D21*FFslave*I21+MUslave*H21*I21</f>
        <v>1050</v>
      </c>
      <c r="Q21" s="18">
        <f t="shared" si="3"/>
        <v>125</v>
      </c>
      <c r="R21" s="16">
        <f t="shared" si="10"/>
        <v>4115</v>
      </c>
      <c r="S21" s="29">
        <f t="shared" si="4"/>
        <v>3.5722964763061968</v>
      </c>
      <c r="T21" s="22">
        <f t="shared" si="5"/>
        <v>2.5516403402187122</v>
      </c>
      <c r="U21" s="30">
        <f t="shared" si="6"/>
        <v>0.45565006075334141</v>
      </c>
      <c r="V21" s="22">
        <f t="shared" si="7"/>
        <v>6.57958687727825</v>
      </c>
      <c r="W21" s="170">
        <v>0</v>
      </c>
      <c r="X21" s="4">
        <f t="shared" si="8"/>
        <v>6.57958687727825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13.1591737545565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13.1591737545565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5</v>
      </c>
      <c r="E22" s="17"/>
      <c r="F22" s="17">
        <f>Konvention_1slave-INslave</f>
        <v>3</v>
      </c>
      <c r="G22" s="17"/>
      <c r="H22" s="17"/>
      <c r="I22" s="17">
        <f>Konvention_1slave-GEslave</f>
        <v>5</v>
      </c>
      <c r="J22" s="17"/>
      <c r="K22" s="18"/>
      <c r="L22" s="23">
        <f>(D22+E22+F22+G22+H22+I22+J22+K22)/3</f>
        <v>4.333333333333333</v>
      </c>
      <c r="M22" s="23">
        <f t="shared" si="1"/>
        <v>8.6666666666666661</v>
      </c>
      <c r="N22" s="28">
        <f t="shared" si="2"/>
        <v>13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2828</v>
      </c>
      <c r="P22" s="11">
        <f>D22*F22*GEslave+D22*INslave*I22+MUslave*F22*I22</f>
        <v>820</v>
      </c>
      <c r="Q22" s="18">
        <f t="shared" si="3"/>
        <v>75</v>
      </c>
      <c r="R22" s="16">
        <f t="shared" si="10"/>
        <v>3723</v>
      </c>
      <c r="S22" s="29">
        <f t="shared" si="4"/>
        <v>3.2916107082102246</v>
      </c>
      <c r="T22" s="22">
        <f t="shared" si="5"/>
        <v>1.9088548661473721</v>
      </c>
      <c r="U22" s="30">
        <f t="shared" si="6"/>
        <v>0.26188557614826752</v>
      </c>
      <c r="V22" s="22">
        <f t="shared" si="7"/>
        <v>5.4623511505058637</v>
      </c>
      <c r="W22" s="170">
        <v>0</v>
      </c>
      <c r="X22" s="4">
        <f t="shared" si="8"/>
        <v>5.4623511505058637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16.387053451517591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16.387053451517591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4</v>
      </c>
      <c r="F23" s="15"/>
      <c r="G23" s="15"/>
      <c r="H23" s="15"/>
      <c r="I23" s="15"/>
      <c r="J23" s="15">
        <f>Konvention_1slave-KOslave</f>
        <v>5</v>
      </c>
      <c r="K23" s="19">
        <f>Konvention_1slave-KKslave</f>
        <v>10</v>
      </c>
      <c r="L23" s="21">
        <f>(D23+E23+F23+G23+H23+I23+J23+K23)/3</f>
        <v>6.333333333333333</v>
      </c>
      <c r="M23" s="21">
        <f t="shared" si="1"/>
        <v>12.666666666666666</v>
      </c>
      <c r="N23" s="32">
        <f t="shared" si="2"/>
        <v>19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3279</v>
      </c>
      <c r="P23" s="15">
        <f>E23*J23*KKslave+E23*KOslave*K23+KLslave*J23*K23</f>
        <v>1490</v>
      </c>
      <c r="Q23" s="19">
        <f t="shared" si="3"/>
        <v>200</v>
      </c>
      <c r="R23" s="20">
        <f>SUM(O23:Q23)</f>
        <v>4969</v>
      </c>
      <c r="S23" s="33">
        <f t="shared" si="4"/>
        <v>4.1793117327430069</v>
      </c>
      <c r="T23" s="21">
        <f t="shared" si="5"/>
        <v>3.7982156034077947</v>
      </c>
      <c r="U23" s="34">
        <f t="shared" si="6"/>
        <v>0.76474139665928753</v>
      </c>
      <c r="V23" s="21">
        <f t="shared" si="7"/>
        <v>8.7422687328100892</v>
      </c>
      <c r="W23" s="170">
        <v>0</v>
      </c>
      <c r="X23" s="5">
        <f t="shared" si="8"/>
        <v>8.7422687328100892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8.7422687328100892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8.7422687328100892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5</v>
      </c>
      <c r="E25" s="51">
        <f>Konvention_1slave-KLslave</f>
        <v>4</v>
      </c>
      <c r="F25" s="51"/>
      <c r="G25" s="51">
        <f t="shared" ref="G25:G33" si="11">Konvention_1slave-CHslave</f>
        <v>5</v>
      </c>
      <c r="H25" s="51"/>
      <c r="I25" s="51"/>
      <c r="J25" s="51"/>
      <c r="K25" s="52"/>
      <c r="L25" s="23">
        <f>(D25+E25+F25+G25+H25+I25+J25+K25)/3</f>
        <v>4.666666666666667</v>
      </c>
      <c r="M25" s="23">
        <f t="shared" si="1"/>
        <v>9.3333333333333339</v>
      </c>
      <c r="N25" s="24">
        <f t="shared" si="2"/>
        <v>14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2884</v>
      </c>
      <c r="P25" s="11">
        <f>D25*E25*CHslave+D25*KLslave*G25+MUslave*E25*G25</f>
        <v>935</v>
      </c>
      <c r="Q25" s="52">
        <f t="shared" si="3"/>
        <v>100</v>
      </c>
      <c r="R25" s="50">
        <f>SUM(O25:Q25)</f>
        <v>3919</v>
      </c>
      <c r="S25" s="25">
        <f t="shared" si="4"/>
        <v>3.4342094071616911</v>
      </c>
      <c r="T25" s="26">
        <f t="shared" si="5"/>
        <v>2.2267585268350771</v>
      </c>
      <c r="U25" s="27">
        <f t="shared" si="6"/>
        <v>0.35723398826231184</v>
      </c>
      <c r="V25" s="25">
        <f t="shared" si="7"/>
        <v>6.0182019222590801</v>
      </c>
      <c r="W25" s="170">
        <v>0</v>
      </c>
      <c r="X25" s="3">
        <f t="shared" si="8"/>
        <v>6.0182019222590801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12.03640384451816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12.03640384451816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5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5</v>
      </c>
      <c r="M26" s="23">
        <f t="shared" si="1"/>
        <v>10</v>
      </c>
      <c r="N26" s="28">
        <f t="shared" si="2"/>
        <v>15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2940</v>
      </c>
      <c r="P26" s="11">
        <f>D26*G26*CHslave+D26*CHslave*G26+MUslave*G26*G26</f>
        <v>1050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125</v>
      </c>
      <c r="R26" s="16">
        <f t="shared" ref="R26:R32" si="13">SUM(O26:Q26)</f>
        <v>4115</v>
      </c>
      <c r="S26" s="29">
        <f t="shared" si="4"/>
        <v>3.5722964763061968</v>
      </c>
      <c r="T26" s="22">
        <f t="shared" si="5"/>
        <v>2.5516403402187122</v>
      </c>
      <c r="U26" s="30">
        <f t="shared" si="6"/>
        <v>0.45565006075334141</v>
      </c>
      <c r="V26" s="29">
        <f t="shared" si="7"/>
        <v>6.57958687727825</v>
      </c>
      <c r="W26" s="170">
        <v>0</v>
      </c>
      <c r="X26" s="4">
        <f t="shared" si="8"/>
        <v>6.57958687727825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13.1591737545565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13.1591737545565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5</v>
      </c>
      <c r="E27" s="17"/>
      <c r="F27" s="17">
        <f t="shared" ref="F27:F33" si="14">Konvention_1slave-INslave</f>
        <v>3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4.333333333333333</v>
      </c>
      <c r="M27" s="23">
        <f t="shared" si="1"/>
        <v>8.6666666666666661</v>
      </c>
      <c r="N27" s="28">
        <f t="shared" si="2"/>
        <v>13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2828</v>
      </c>
      <c r="P27" s="11">
        <f>D27*F27*CHslave+D27*INslave*G27+MUslave*F27*G27</f>
        <v>820</v>
      </c>
      <c r="Q27" s="18">
        <f t="shared" si="3"/>
        <v>75</v>
      </c>
      <c r="R27" s="16">
        <f t="shared" si="13"/>
        <v>3723</v>
      </c>
      <c r="S27" s="29">
        <f t="shared" si="4"/>
        <v>3.2916107082102246</v>
      </c>
      <c r="T27" s="22">
        <f t="shared" si="5"/>
        <v>1.9088548661473721</v>
      </c>
      <c r="U27" s="30">
        <f t="shared" si="6"/>
        <v>0.26188557614826752</v>
      </c>
      <c r="V27" s="29">
        <f t="shared" si="7"/>
        <v>5.4623511505058637</v>
      </c>
      <c r="W27" s="170">
        <v>0</v>
      </c>
      <c r="X27" s="4">
        <f t="shared" si="8"/>
        <v>5.4623511505058637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10.924702301011727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10.924702301011727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4</v>
      </c>
      <c r="F28" s="17">
        <f t="shared" si="14"/>
        <v>3</v>
      </c>
      <c r="G28" s="17">
        <f t="shared" si="11"/>
        <v>5</v>
      </c>
      <c r="H28" s="17"/>
      <c r="I28" s="17"/>
      <c r="J28" s="17"/>
      <c r="K28" s="18"/>
      <c r="L28" s="23">
        <f t="shared" si="15"/>
        <v>4</v>
      </c>
      <c r="M28" s="23">
        <f t="shared" si="1"/>
        <v>8</v>
      </c>
      <c r="N28" s="28">
        <f t="shared" si="2"/>
        <v>12</v>
      </c>
      <c r="O28" s="11">
        <f t="shared" si="16"/>
        <v>2726</v>
      </c>
      <c r="P28" s="11">
        <f>E28*F28*CHslave+E28*INslave*G28+KLslave*F28*G28</f>
        <v>713</v>
      </c>
      <c r="Q28" s="18">
        <f t="shared" si="3"/>
        <v>60</v>
      </c>
      <c r="R28" s="16">
        <f t="shared" si="13"/>
        <v>3499</v>
      </c>
      <c r="S28" s="29">
        <f t="shared" si="4"/>
        <v>3.1163189482709344</v>
      </c>
      <c r="T28" s="22">
        <f t="shared" si="5"/>
        <v>1.6301800514432696</v>
      </c>
      <c r="U28" s="30">
        <f t="shared" si="6"/>
        <v>0.20577307802229208</v>
      </c>
      <c r="V28" s="29">
        <f t="shared" si="7"/>
        <v>4.9522720777364961</v>
      </c>
      <c r="W28" s="170">
        <v>0</v>
      </c>
      <c r="X28" s="4">
        <f t="shared" si="8"/>
        <v>4.9522720777364961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9.9045441554729923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9.9045441554729923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4</v>
      </c>
      <c r="F29" s="17">
        <f t="shared" si="14"/>
        <v>3</v>
      </c>
      <c r="G29" s="17">
        <f t="shared" si="11"/>
        <v>5</v>
      </c>
      <c r="H29" s="17"/>
      <c r="I29" s="17"/>
      <c r="J29" s="17"/>
      <c r="K29" s="18"/>
      <c r="L29" s="23">
        <f t="shared" si="15"/>
        <v>4</v>
      </c>
      <c r="M29" s="23">
        <f t="shared" si="1"/>
        <v>8</v>
      </c>
      <c r="N29" s="28">
        <f t="shared" si="2"/>
        <v>12</v>
      </c>
      <c r="O29" s="11">
        <f t="shared" si="16"/>
        <v>2726</v>
      </c>
      <c r="P29" s="11">
        <f>E29*F29*CHslave+E29*INslave*G29+KLslave*F29*G29</f>
        <v>713</v>
      </c>
      <c r="Q29" s="18">
        <f t="shared" si="3"/>
        <v>60</v>
      </c>
      <c r="R29" s="16">
        <f t="shared" si="13"/>
        <v>3499</v>
      </c>
      <c r="S29" s="29">
        <f t="shared" si="4"/>
        <v>3.1163189482709344</v>
      </c>
      <c r="T29" s="22">
        <f t="shared" si="5"/>
        <v>1.6301800514432696</v>
      </c>
      <c r="U29" s="30">
        <f t="shared" si="6"/>
        <v>0.20577307802229208</v>
      </c>
      <c r="V29" s="29">
        <f t="shared" si="7"/>
        <v>4.9522720777364961</v>
      </c>
      <c r="W29" s="170">
        <v>0</v>
      </c>
      <c r="X29" s="4">
        <f t="shared" si="8"/>
        <v>4.9522720777364961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14.856816233209489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14.856816233209489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4</v>
      </c>
      <c r="F30" s="17">
        <f t="shared" si="14"/>
        <v>3</v>
      </c>
      <c r="G30" s="17">
        <f t="shared" si="11"/>
        <v>5</v>
      </c>
      <c r="H30" s="17"/>
      <c r="I30" s="17"/>
      <c r="J30" s="17"/>
      <c r="K30" s="18"/>
      <c r="L30" s="23">
        <f t="shared" si="15"/>
        <v>4</v>
      </c>
      <c r="M30" s="23">
        <f t="shared" si="1"/>
        <v>8</v>
      </c>
      <c r="N30" s="28">
        <f t="shared" si="2"/>
        <v>12</v>
      </c>
      <c r="O30" s="11">
        <f t="shared" si="16"/>
        <v>2726</v>
      </c>
      <c r="P30" s="11">
        <f>E30*F30*CHslave+E30*INslave*G30+KLslave*F30*G30</f>
        <v>713</v>
      </c>
      <c r="Q30" s="18">
        <f t="shared" si="3"/>
        <v>60</v>
      </c>
      <c r="R30" s="16">
        <f t="shared" si="13"/>
        <v>3499</v>
      </c>
      <c r="S30" s="29">
        <f t="shared" si="4"/>
        <v>3.1163189482709344</v>
      </c>
      <c r="T30" s="22">
        <f t="shared" si="5"/>
        <v>1.6301800514432696</v>
      </c>
      <c r="U30" s="30">
        <f t="shared" si="6"/>
        <v>0.20577307802229208</v>
      </c>
      <c r="V30" s="29">
        <f t="shared" si="7"/>
        <v>4.9522720777364961</v>
      </c>
      <c r="W30" s="170">
        <v>0</v>
      </c>
      <c r="X30" s="4">
        <f t="shared" si="8"/>
        <v>4.9522720777364961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14.856816233209489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14.856816233209489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5</v>
      </c>
      <c r="E31" s="17"/>
      <c r="F31" s="17">
        <f t="shared" si="14"/>
        <v>3</v>
      </c>
      <c r="G31" s="17">
        <f t="shared" si="11"/>
        <v>5</v>
      </c>
      <c r="H31" s="17"/>
      <c r="I31" s="17"/>
      <c r="J31" s="17"/>
      <c r="K31" s="18"/>
      <c r="L31" s="23">
        <f t="shared" si="15"/>
        <v>4.333333333333333</v>
      </c>
      <c r="M31" s="23">
        <f t="shared" si="1"/>
        <v>8.6666666666666661</v>
      </c>
      <c r="N31" s="28">
        <f t="shared" si="2"/>
        <v>13</v>
      </c>
      <c r="O31" s="11">
        <f t="shared" si="16"/>
        <v>2828</v>
      </c>
      <c r="P31" s="11">
        <f>D31*F31*CHslave+D31*INslave*G31+MUslave*F31*G31</f>
        <v>820</v>
      </c>
      <c r="Q31" s="18">
        <f t="shared" si="3"/>
        <v>75</v>
      </c>
      <c r="R31" s="16">
        <f t="shared" si="13"/>
        <v>3723</v>
      </c>
      <c r="S31" s="29">
        <f t="shared" si="4"/>
        <v>3.2916107082102246</v>
      </c>
      <c r="T31" s="22">
        <f t="shared" si="5"/>
        <v>1.9088548661473721</v>
      </c>
      <c r="U31" s="30">
        <f t="shared" si="6"/>
        <v>0.26188557614826752</v>
      </c>
      <c r="V31" s="29">
        <f t="shared" si="7"/>
        <v>5.4623511505058637</v>
      </c>
      <c r="W31" s="170">
        <v>0</v>
      </c>
      <c r="X31" s="4">
        <f t="shared" si="8"/>
        <v>5.4623511505058637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16.387053451517591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16.387053451517591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3</v>
      </c>
      <c r="G32" s="17">
        <f t="shared" si="11"/>
        <v>5</v>
      </c>
      <c r="H32" s="17"/>
      <c r="I32" s="17">
        <f>Konvention_1slave-GEslave</f>
        <v>5</v>
      </c>
      <c r="J32" s="17"/>
      <c r="K32" s="18"/>
      <c r="L32" s="23">
        <f t="shared" si="15"/>
        <v>4.333333333333333</v>
      </c>
      <c r="M32" s="23">
        <f t="shared" si="1"/>
        <v>8.6666666666666661</v>
      </c>
      <c r="N32" s="28">
        <f t="shared" si="2"/>
        <v>13</v>
      </c>
      <c r="O32" s="11">
        <f t="shared" si="16"/>
        <v>2828</v>
      </c>
      <c r="P32" s="11">
        <f>F32*G32*GEslave+F32*CHslave*I32+INslave*G32*I32</f>
        <v>820</v>
      </c>
      <c r="Q32" s="18">
        <f t="shared" si="3"/>
        <v>75</v>
      </c>
      <c r="R32" s="16">
        <f t="shared" si="13"/>
        <v>3723</v>
      </c>
      <c r="S32" s="29">
        <f t="shared" si="4"/>
        <v>3.2916107082102246</v>
      </c>
      <c r="T32" s="22">
        <f t="shared" si="5"/>
        <v>1.9088548661473721</v>
      </c>
      <c r="U32" s="30">
        <f t="shared" si="6"/>
        <v>0.26188557614826752</v>
      </c>
      <c r="V32" s="29">
        <f t="shared" si="7"/>
        <v>5.4623511505058637</v>
      </c>
      <c r="W32" s="170">
        <v>0</v>
      </c>
      <c r="X32" s="4">
        <f t="shared" si="8"/>
        <v>5.4623511505058637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10.924702301011727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10.924702301011727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5</v>
      </c>
      <c r="E33" s="15"/>
      <c r="F33" s="15">
        <f t="shared" si="14"/>
        <v>3</v>
      </c>
      <c r="G33" s="15">
        <f t="shared" si="11"/>
        <v>5</v>
      </c>
      <c r="H33" s="15"/>
      <c r="I33" s="15"/>
      <c r="J33" s="15"/>
      <c r="K33" s="19"/>
      <c r="L33" s="33">
        <f t="shared" si="15"/>
        <v>4.333333333333333</v>
      </c>
      <c r="M33" s="21">
        <f t="shared" si="1"/>
        <v>8.6666666666666661</v>
      </c>
      <c r="N33" s="32">
        <f t="shared" si="2"/>
        <v>13</v>
      </c>
      <c r="O33" s="15">
        <f t="shared" si="16"/>
        <v>2828</v>
      </c>
      <c r="P33" s="15">
        <f>D33*F33*CHslave+D33*INslave*G33+MUslave*F33*G33</f>
        <v>820</v>
      </c>
      <c r="Q33" s="19">
        <f t="shared" si="3"/>
        <v>75</v>
      </c>
      <c r="R33" s="20">
        <f>SUM(O33:Q33)</f>
        <v>3723</v>
      </c>
      <c r="S33" s="33">
        <f t="shared" si="4"/>
        <v>3.2916107082102246</v>
      </c>
      <c r="T33" s="21">
        <f t="shared" si="5"/>
        <v>1.9088548661473721</v>
      </c>
      <c r="U33" s="34">
        <f t="shared" si="6"/>
        <v>0.26188557614826752</v>
      </c>
      <c r="V33" s="33">
        <f t="shared" si="7"/>
        <v>5.4623511505058637</v>
      </c>
      <c r="W33" s="170">
        <v>0</v>
      </c>
      <c r="X33" s="5">
        <f t="shared" si="8"/>
        <v>5.4623511505058637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21.849404602023455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21.849404602023455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5</v>
      </c>
      <c r="E35" s="51"/>
      <c r="F35" s="51">
        <f>Konvention_1slave-INslave</f>
        <v>3</v>
      </c>
      <c r="G35" s="51"/>
      <c r="H35" s="51"/>
      <c r="I35" s="51">
        <f>Konvention_1slave-GEslave</f>
        <v>5</v>
      </c>
      <c r="J35" s="51"/>
      <c r="K35" s="52"/>
      <c r="L35" s="23">
        <f>(D35+E35+F35+G35+H35+I35+J35+K35)/3</f>
        <v>4.333333333333333</v>
      </c>
      <c r="M35" s="23">
        <f t="shared" si="1"/>
        <v>8.6666666666666661</v>
      </c>
      <c r="N35" s="24">
        <f t="shared" si="2"/>
        <v>13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2828</v>
      </c>
      <c r="P35" s="11">
        <f>D35*F35*GEslave+D35*INslave*I35+MUslave*F35*I35</f>
        <v>820</v>
      </c>
      <c r="Q35" s="52">
        <f t="shared" si="3"/>
        <v>75</v>
      </c>
      <c r="R35" s="50">
        <f t="shared" ref="R35:R41" si="17">SUM(O35:Q35)</f>
        <v>3723</v>
      </c>
      <c r="S35" s="25">
        <f t="shared" si="4"/>
        <v>3.2916107082102246</v>
      </c>
      <c r="T35" s="26">
        <f t="shared" si="5"/>
        <v>1.9088548661473721</v>
      </c>
      <c r="U35" s="27">
        <f t="shared" si="6"/>
        <v>0.26188557614826752</v>
      </c>
      <c r="V35" s="25">
        <f t="shared" si="7"/>
        <v>5.4623511505058637</v>
      </c>
      <c r="W35" s="170">
        <v>0</v>
      </c>
      <c r="X35" s="3">
        <f t="shared" si="8"/>
        <v>5.4623511505058637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16.387053451517591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16.387053451517591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4</v>
      </c>
      <c r="F36" s="17"/>
      <c r="G36" s="17"/>
      <c r="H36" s="17">
        <f>Konvention_1slave-FFslave</f>
        <v>5</v>
      </c>
      <c r="I36" s="17"/>
      <c r="J36" s="17"/>
      <c r="K36" s="18">
        <f>Konvention_1slave-KKslave</f>
        <v>10</v>
      </c>
      <c r="L36" s="23">
        <f>(D36+E36+F36+G36+H36+I36+J36+K36)/3</f>
        <v>6.333333333333333</v>
      </c>
      <c r="M36" s="23">
        <f t="shared" si="1"/>
        <v>12.666666666666666</v>
      </c>
      <c r="N36" s="28">
        <f t="shared" si="2"/>
        <v>19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3279</v>
      </c>
      <c r="P36" s="11">
        <f>E36*H36*KKslave+E36*FFslave*K36+KLslave*H36*K36</f>
        <v>1490</v>
      </c>
      <c r="Q36" s="18">
        <f t="shared" si="3"/>
        <v>200</v>
      </c>
      <c r="R36" s="16">
        <f t="shared" si="17"/>
        <v>4969</v>
      </c>
      <c r="S36" s="29">
        <f t="shared" si="4"/>
        <v>4.1793117327430069</v>
      </c>
      <c r="T36" s="22">
        <f t="shared" si="5"/>
        <v>3.7982156034077947</v>
      </c>
      <c r="U36" s="30">
        <f t="shared" si="6"/>
        <v>0.76474139665928753</v>
      </c>
      <c r="V36" s="29">
        <f t="shared" si="7"/>
        <v>8.7422687328100892</v>
      </c>
      <c r="W36" s="170">
        <v>0</v>
      </c>
      <c r="X36" s="4">
        <f t="shared" si="8"/>
        <v>8.7422687328100892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8.7422687328100892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8.7422687328100892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5</v>
      </c>
      <c r="I37" s="17">
        <f>Konvention_1slave-GEslave</f>
        <v>5</v>
      </c>
      <c r="J37" s="17">
        <f>Konvention_1slave-KOslave</f>
        <v>5</v>
      </c>
      <c r="K37" s="18"/>
      <c r="L37" s="23">
        <f>(D37+E37+F37+G37+H37+I37+J37+K37)/3</f>
        <v>5</v>
      </c>
      <c r="M37" s="23">
        <f t="shared" si="1"/>
        <v>10</v>
      </c>
      <c r="N37" s="28">
        <f t="shared" si="2"/>
        <v>15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2940</v>
      </c>
      <c r="P37" s="11">
        <f>H37*I37*KOslave+H37*GEslave*J37+FFslave*I37*J37</f>
        <v>1050</v>
      </c>
      <c r="Q37" s="18">
        <f t="shared" si="3"/>
        <v>125</v>
      </c>
      <c r="R37" s="16">
        <f t="shared" si="17"/>
        <v>4115</v>
      </c>
      <c r="S37" s="29">
        <f t="shared" si="4"/>
        <v>3.5722964763061968</v>
      </c>
      <c r="T37" s="22">
        <f t="shared" si="5"/>
        <v>2.5516403402187122</v>
      </c>
      <c r="U37" s="30">
        <f t="shared" si="6"/>
        <v>0.45565006075334141</v>
      </c>
      <c r="V37" s="29">
        <f t="shared" si="7"/>
        <v>6.57958687727825</v>
      </c>
      <c r="W37" s="170">
        <v>0</v>
      </c>
      <c r="X37" s="4">
        <f t="shared" si="8"/>
        <v>6.57958687727825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6.57958687727825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6.57958687727825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4</v>
      </c>
      <c r="F38" s="17">
        <f>Konvention_1slave-INslave</f>
        <v>3</v>
      </c>
      <c r="G38" s="17"/>
      <c r="H38" s="17"/>
      <c r="I38" s="17"/>
      <c r="J38" s="17"/>
      <c r="K38" s="18"/>
      <c r="L38" s="23">
        <f>(E38+F38+F38)/3</f>
        <v>3.3333333333333335</v>
      </c>
      <c r="M38" s="23">
        <f t="shared" si="1"/>
        <v>6.666666666666667</v>
      </c>
      <c r="N38" s="28">
        <f t="shared" si="2"/>
        <v>10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2464</v>
      </c>
      <c r="P38" s="11">
        <f>E38*F38*INslave+E38*INslave*F38+KLslave*F38*F38</f>
        <v>519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36</v>
      </c>
      <c r="R38" s="16">
        <f t="shared" si="17"/>
        <v>3019</v>
      </c>
      <c r="S38" s="29">
        <f t="shared" si="4"/>
        <v>2.7205476427072983</v>
      </c>
      <c r="T38" s="22">
        <f t="shared" si="5"/>
        <v>1.1460748592249088</v>
      </c>
      <c r="U38" s="30">
        <f t="shared" si="6"/>
        <v>0.11924478304074197</v>
      </c>
      <c r="V38" s="29">
        <f t="shared" si="7"/>
        <v>3.9858672849729495</v>
      </c>
      <c r="W38" s="170">
        <v>0</v>
      </c>
      <c r="X38" s="4">
        <f t="shared" si="8"/>
        <v>3.9858672849729495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7.971734569945899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7.971734569945899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4</v>
      </c>
      <c r="F39" s="17"/>
      <c r="G39" s="17"/>
      <c r="H39" s="17">
        <f>Konvention_1slave-FFslave</f>
        <v>5</v>
      </c>
      <c r="I39" s="17"/>
      <c r="J39" s="17">
        <f>Konvention_1slave-KOslave</f>
        <v>5</v>
      </c>
      <c r="K39" s="18"/>
      <c r="L39" s="23">
        <f>(D39+E39+F39+G39+H39+I39+J39+K39)/3</f>
        <v>4.666666666666667</v>
      </c>
      <c r="M39" s="23">
        <f t="shared" si="1"/>
        <v>9.3333333333333339</v>
      </c>
      <c r="N39" s="28">
        <f t="shared" si="2"/>
        <v>14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2884</v>
      </c>
      <c r="P39" s="11">
        <f>E39*H39*KOslave+E39*FFslave*J39+KLslave*H39*J39</f>
        <v>935</v>
      </c>
      <c r="Q39" s="18">
        <f>IFERROR(D39^SIGN(D39),1)*IFERROR(E39^SIGN(E39),1)*IFERROR(F39^SIGN(F39),1)*IFERROR(G39^SIGN(G39),1)*IFERROR(H39^SIGN(H39),1)*IFERROR(I39^SIGN(I39),1)*IFERROR(J39^SIGN(J39),1)*IFERROR(K39^SIGN(K39),1)</f>
        <v>100</v>
      </c>
      <c r="R39" s="16">
        <f t="shared" si="17"/>
        <v>3919</v>
      </c>
      <c r="S39" s="29">
        <f t="shared" si="4"/>
        <v>3.4342094071616911</v>
      </c>
      <c r="T39" s="22">
        <f t="shared" si="5"/>
        <v>2.2267585268350771</v>
      </c>
      <c r="U39" s="30">
        <f t="shared" si="6"/>
        <v>0.35723398826231184</v>
      </c>
      <c r="V39" s="29">
        <f t="shared" si="7"/>
        <v>6.0182019222590801</v>
      </c>
      <c r="W39" s="170">
        <v>0</v>
      </c>
      <c r="X39" s="4">
        <f t="shared" si="8"/>
        <v>6.0182019222590801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18.054605766777239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18.054605766777239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5</v>
      </c>
      <c r="E40" s="17"/>
      <c r="F40" s="17"/>
      <c r="G40" s="17">
        <f>Konvention_1slave-CHslave</f>
        <v>5</v>
      </c>
      <c r="H40" s="17"/>
      <c r="I40" s="17"/>
      <c r="J40" s="17"/>
      <c r="K40" s="18"/>
      <c r="L40" s="23">
        <f>(D40+D40+G40)/3</f>
        <v>5</v>
      </c>
      <c r="M40" s="23">
        <f t="shared" si="1"/>
        <v>10</v>
      </c>
      <c r="N40" s="28">
        <f t="shared" si="2"/>
        <v>15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2940</v>
      </c>
      <c r="P40" s="11">
        <f>D40*D40*CHslave+D40*MUslave*G40+MUslave*D40*G40</f>
        <v>1050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125</v>
      </c>
      <c r="R40" s="16">
        <f t="shared" si="17"/>
        <v>4115</v>
      </c>
      <c r="S40" s="29">
        <f t="shared" si="4"/>
        <v>3.5722964763061968</v>
      </c>
      <c r="T40" s="22">
        <f t="shared" si="5"/>
        <v>2.5516403402187122</v>
      </c>
      <c r="U40" s="30">
        <f t="shared" si="6"/>
        <v>0.45565006075334141</v>
      </c>
      <c r="V40" s="29">
        <f t="shared" si="7"/>
        <v>6.57958687727825</v>
      </c>
      <c r="W40" s="170">
        <v>0</v>
      </c>
      <c r="X40" s="4">
        <f t="shared" si="8"/>
        <v>6.57958687727825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19.738760631834751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19.738760631834751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5</v>
      </c>
      <c r="E41" s="15"/>
      <c r="F41" s="15"/>
      <c r="G41" s="15"/>
      <c r="H41" s="15"/>
      <c r="I41" s="15">
        <f>Konvention_1slave-GEslave</f>
        <v>5</v>
      </c>
      <c r="J41" s="15">
        <f>Konvention_1slave-KOslave</f>
        <v>5</v>
      </c>
      <c r="K41" s="19"/>
      <c r="L41" s="33">
        <f>(D41+E41+F41+G41+H41+I41+J41+K41)/3</f>
        <v>5</v>
      </c>
      <c r="M41" s="21">
        <f t="shared" si="1"/>
        <v>10</v>
      </c>
      <c r="N41" s="32">
        <f t="shared" si="2"/>
        <v>15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2940</v>
      </c>
      <c r="P41" s="15">
        <f>D41*I41*KOslave+D41*GEslave*J41+MUslave*I41*J41</f>
        <v>1050</v>
      </c>
      <c r="Q41" s="19">
        <f t="shared" si="3"/>
        <v>125</v>
      </c>
      <c r="R41" s="20">
        <f t="shared" si="17"/>
        <v>4115</v>
      </c>
      <c r="S41" s="33">
        <f t="shared" si="4"/>
        <v>3.5722964763061968</v>
      </c>
      <c r="T41" s="21">
        <f t="shared" si="5"/>
        <v>2.5516403402187122</v>
      </c>
      <c r="U41" s="34">
        <f t="shared" si="6"/>
        <v>0.45565006075334141</v>
      </c>
      <c r="V41" s="33">
        <f t="shared" si="7"/>
        <v>6.57958687727825</v>
      </c>
      <c r="W41" s="170">
        <v>0</v>
      </c>
      <c r="X41" s="5">
        <f t="shared" si="8"/>
        <v>6.57958687727825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19.738760631834751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19.738760631834751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4</v>
      </c>
      <c r="F43" s="51">
        <f t="shared" ref="F43:F48" si="20">Konvention_1slave-INslave</f>
        <v>3</v>
      </c>
      <c r="G43" s="51"/>
      <c r="H43" s="51"/>
      <c r="I43" s="51"/>
      <c r="J43" s="51"/>
      <c r="K43" s="52"/>
      <c r="L43" s="23">
        <f>(E43+E43+F43)/3</f>
        <v>3.6666666666666665</v>
      </c>
      <c r="M43" s="23">
        <f t="shared" si="1"/>
        <v>7.333333333333333</v>
      </c>
      <c r="N43" s="24">
        <f t="shared" si="2"/>
        <v>11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2595</v>
      </c>
      <c r="P43" s="11">
        <f>E43*E43*INslave+E43*KLslave*F43+KLslave*E43*F43</f>
        <v>616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48</v>
      </c>
      <c r="R43" s="50">
        <f>SUM(O43:Q43)</f>
        <v>3259</v>
      </c>
      <c r="S43" s="25">
        <f t="shared" si="4"/>
        <v>2.9196072414851182</v>
      </c>
      <c r="T43" s="26">
        <f t="shared" si="5"/>
        <v>1.386110258770584</v>
      </c>
      <c r="U43" s="27">
        <f t="shared" si="6"/>
        <v>0.16201288738876957</v>
      </c>
      <c r="V43" s="25">
        <f t="shared" si="7"/>
        <v>4.4677303876444716</v>
      </c>
      <c r="W43" s="170">
        <v>0</v>
      </c>
      <c r="X43" s="3">
        <f t="shared" si="8"/>
        <v>4.4677303876444716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4.4677303876444716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4.4677303876444716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3</v>
      </c>
      <c r="G44" s="17"/>
      <c r="H44" s="17"/>
      <c r="I44" s="17"/>
      <c r="J44" s="17"/>
      <c r="K44" s="18"/>
      <c r="L44" s="23">
        <f>(E44+E44+F44)/3</f>
        <v>3.6666666666666665</v>
      </c>
      <c r="M44" s="23">
        <f t="shared" si="1"/>
        <v>7.333333333333333</v>
      </c>
      <c r="N44" s="28">
        <f t="shared" si="2"/>
        <v>11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2595</v>
      </c>
      <c r="P44" s="11">
        <f>E44*E44*INslave+E44*KLslave*F44+KLslave*E44*F44</f>
        <v>616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48</v>
      </c>
      <c r="R44" s="16">
        <f t="shared" ref="R44:R53" si="22">SUM(O44:Q44)</f>
        <v>3259</v>
      </c>
      <c r="S44" s="29">
        <f t="shared" si="4"/>
        <v>2.9196072414851182</v>
      </c>
      <c r="T44" s="22">
        <f t="shared" si="5"/>
        <v>1.386110258770584</v>
      </c>
      <c r="U44" s="30">
        <f t="shared" si="6"/>
        <v>0.16201288738876957</v>
      </c>
      <c r="V44" s="29">
        <f t="shared" si="7"/>
        <v>4.4677303876444716</v>
      </c>
      <c r="W44" s="170">
        <v>0</v>
      </c>
      <c r="X44" s="4">
        <f t="shared" si="8"/>
        <v>4.4677303876444716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8.9354607752889432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8.9354607752889432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3</v>
      </c>
      <c r="G45" s="17"/>
      <c r="H45" s="17"/>
      <c r="I45" s="17"/>
      <c r="J45" s="17"/>
      <c r="K45" s="18"/>
      <c r="L45" s="23">
        <f>(E45+E45+F45)/3</f>
        <v>3.6666666666666665</v>
      </c>
      <c r="M45" s="23">
        <f t="shared" si="1"/>
        <v>7.333333333333333</v>
      </c>
      <c r="N45" s="28">
        <f t="shared" si="2"/>
        <v>11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2595</v>
      </c>
      <c r="P45" s="11">
        <f>E45*E45*INslave+E45*KLslave*F45+KLslave*E45*F45</f>
        <v>616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48</v>
      </c>
      <c r="R45" s="16">
        <f t="shared" si="22"/>
        <v>3259</v>
      </c>
      <c r="S45" s="29">
        <f t="shared" si="4"/>
        <v>2.9196072414851182</v>
      </c>
      <c r="T45" s="22">
        <f t="shared" si="5"/>
        <v>1.386110258770584</v>
      </c>
      <c r="U45" s="30">
        <f t="shared" si="6"/>
        <v>0.16201288738876957</v>
      </c>
      <c r="V45" s="29">
        <f t="shared" si="7"/>
        <v>4.4677303876444716</v>
      </c>
      <c r="W45" s="170">
        <v>0</v>
      </c>
      <c r="X45" s="4">
        <f t="shared" si="8"/>
        <v>4.4677303876444716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8.9354607752889432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8.9354607752889432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3</v>
      </c>
      <c r="G46" s="17"/>
      <c r="H46" s="17"/>
      <c r="I46" s="17"/>
      <c r="J46" s="17"/>
      <c r="K46" s="18"/>
      <c r="L46" s="23">
        <f>(E46+E46+F46)/3</f>
        <v>3.6666666666666665</v>
      </c>
      <c r="M46" s="23">
        <f t="shared" si="1"/>
        <v>7.333333333333333</v>
      </c>
      <c r="N46" s="28">
        <f t="shared" si="2"/>
        <v>11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2595</v>
      </c>
      <c r="P46" s="11">
        <f>E46*E46*INslave+E46*KLslave*F46+KLslave*E46*F46</f>
        <v>616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48</v>
      </c>
      <c r="R46" s="16">
        <f t="shared" si="22"/>
        <v>3259</v>
      </c>
      <c r="S46" s="29">
        <f t="shared" si="4"/>
        <v>2.9196072414851182</v>
      </c>
      <c r="T46" s="22">
        <f t="shared" si="5"/>
        <v>1.386110258770584</v>
      </c>
      <c r="U46" s="30">
        <f t="shared" si="6"/>
        <v>0.16201288738876957</v>
      </c>
      <c r="V46" s="29">
        <f t="shared" si="7"/>
        <v>4.4677303876444716</v>
      </c>
      <c r="W46" s="170">
        <v>0</v>
      </c>
      <c r="X46" s="4">
        <f t="shared" si="8"/>
        <v>4.4677303876444716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8.9354607752889432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8.9354607752889432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5</v>
      </c>
      <c r="E47" s="17">
        <f t="shared" si="19"/>
        <v>4</v>
      </c>
      <c r="F47" s="17">
        <f t="shared" si="20"/>
        <v>3</v>
      </c>
      <c r="G47" s="17"/>
      <c r="H47" s="17"/>
      <c r="I47" s="17"/>
      <c r="J47" s="17"/>
      <c r="K47" s="18"/>
      <c r="L47" s="23">
        <f>(D47+E47+F47+G47+H47+I47+J47+K47)/3</f>
        <v>4</v>
      </c>
      <c r="M47" s="23">
        <f t="shared" si="1"/>
        <v>8</v>
      </c>
      <c r="N47" s="28">
        <f t="shared" si="2"/>
        <v>12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2726</v>
      </c>
      <c r="P47" s="11">
        <f>D47*E47*INslave+D47*KLslave*F47+MUslave*E47*F47</f>
        <v>713</v>
      </c>
      <c r="Q47" s="18">
        <f t="shared" si="3"/>
        <v>60</v>
      </c>
      <c r="R47" s="16">
        <f t="shared" si="22"/>
        <v>3499</v>
      </c>
      <c r="S47" s="29">
        <f t="shared" si="4"/>
        <v>3.1163189482709344</v>
      </c>
      <c r="T47" s="22">
        <f t="shared" si="5"/>
        <v>1.6301800514432696</v>
      </c>
      <c r="U47" s="30">
        <f t="shared" si="6"/>
        <v>0.20577307802229208</v>
      </c>
      <c r="V47" s="29">
        <f t="shared" si="7"/>
        <v>4.9522720777364961</v>
      </c>
      <c r="W47" s="170">
        <v>0</v>
      </c>
      <c r="X47" s="4">
        <f t="shared" si="8"/>
        <v>4.9522720777364961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9.9045441554729923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9.9045441554729923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3</v>
      </c>
      <c r="G48" s="17"/>
      <c r="H48" s="17"/>
      <c r="I48" s="17"/>
      <c r="J48" s="17"/>
      <c r="K48" s="18"/>
      <c r="L48" s="23">
        <f>(E48+E48+F48)/3</f>
        <v>3.6666666666666665</v>
      </c>
      <c r="M48" s="23">
        <f t="shared" si="1"/>
        <v>7.333333333333333</v>
      </c>
      <c r="N48" s="28">
        <f t="shared" si="2"/>
        <v>11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2595</v>
      </c>
      <c r="P48" s="11">
        <f>E48*E48*INslave+E48*KLslave*F48+KLslave*E48*F48</f>
        <v>616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48</v>
      </c>
      <c r="R48" s="16">
        <f t="shared" si="22"/>
        <v>3259</v>
      </c>
      <c r="S48" s="29">
        <f t="shared" si="4"/>
        <v>2.9196072414851182</v>
      </c>
      <c r="T48" s="22">
        <f t="shared" si="5"/>
        <v>1.386110258770584</v>
      </c>
      <c r="U48" s="30">
        <f t="shared" si="6"/>
        <v>0.16201288738876957</v>
      </c>
      <c r="V48" s="29">
        <f t="shared" si="7"/>
        <v>4.4677303876444716</v>
      </c>
      <c r="W48" s="170">
        <v>0</v>
      </c>
      <c r="X48" s="4">
        <f t="shared" si="8"/>
        <v>4.4677303876444716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13.403191162933414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13.403191162933414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Konvention_1slave-FFslave</f>
        <v>5</v>
      </c>
      <c r="I49" s="17"/>
      <c r="J49" s="17"/>
      <c r="K49" s="18"/>
      <c r="L49" s="23">
        <f>(E49+E49+H49)/3</f>
        <v>4.333333333333333</v>
      </c>
      <c r="M49" s="23">
        <f t="shared" si="1"/>
        <v>8.6666666666666661</v>
      </c>
      <c r="N49" s="28">
        <f t="shared" si="2"/>
        <v>13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2805</v>
      </c>
      <c r="P49" s="11">
        <f>E49*E49*FFslave+E49*KLslave*H49+KLslave*E49*H49</f>
        <v>824</v>
      </c>
      <c r="Q49" s="18">
        <f t="shared" si="23"/>
        <v>80</v>
      </c>
      <c r="R49" s="16">
        <f t="shared" si="22"/>
        <v>3709</v>
      </c>
      <c r="S49" s="29">
        <f t="shared" si="4"/>
        <v>3.2771636559719601</v>
      </c>
      <c r="T49" s="22">
        <f t="shared" si="5"/>
        <v>1.9254066684640962</v>
      </c>
      <c r="U49" s="30">
        <f t="shared" si="6"/>
        <v>0.28039902938797517</v>
      </c>
      <c r="V49" s="29">
        <f t="shared" si="7"/>
        <v>5.4829693538240312</v>
      </c>
      <c r="W49" s="170">
        <v>0</v>
      </c>
      <c r="X49" s="4">
        <f t="shared" si="8"/>
        <v>5.4829693538240312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10.965938707648062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10.965938707648062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Konvention_1slave-INslave</f>
        <v>3</v>
      </c>
      <c r="G50" s="17"/>
      <c r="H50" s="17"/>
      <c r="I50" s="17"/>
      <c r="J50" s="17"/>
      <c r="K50" s="18"/>
      <c r="L50" s="23">
        <f>(E50+E50+F50)/3</f>
        <v>3.6666666666666665</v>
      </c>
      <c r="M50" s="23">
        <f t="shared" si="1"/>
        <v>7.333333333333333</v>
      </c>
      <c r="N50" s="28">
        <f t="shared" si="2"/>
        <v>11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2595</v>
      </c>
      <c r="P50" s="11">
        <f>E50*E50*INslave+E50*KLslave*F50+KLslave*E50*F50</f>
        <v>616</v>
      </c>
      <c r="Q50" s="18">
        <f t="shared" si="23"/>
        <v>48</v>
      </c>
      <c r="R50" s="16">
        <f t="shared" si="22"/>
        <v>3259</v>
      </c>
      <c r="S50" s="29">
        <f t="shared" si="4"/>
        <v>2.9196072414851182</v>
      </c>
      <c r="T50" s="22">
        <f t="shared" si="5"/>
        <v>1.386110258770584</v>
      </c>
      <c r="U50" s="30">
        <f t="shared" si="6"/>
        <v>0.16201288738876957</v>
      </c>
      <c r="V50" s="29">
        <f t="shared" si="7"/>
        <v>4.4677303876444716</v>
      </c>
      <c r="W50" s="170">
        <v>0</v>
      </c>
      <c r="X50" s="4">
        <f t="shared" si="8"/>
        <v>4.4677303876444716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4.4677303876444716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4.4677303876444716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Konvention_1slave-INslave</f>
        <v>3</v>
      </c>
      <c r="G51" s="17"/>
      <c r="H51" s="17"/>
      <c r="I51" s="17"/>
      <c r="J51" s="17"/>
      <c r="K51" s="18"/>
      <c r="L51" s="23">
        <f>(E51+E51+F51)/3</f>
        <v>3.6666666666666665</v>
      </c>
      <c r="M51" s="23">
        <f t="shared" si="1"/>
        <v>7.333333333333333</v>
      </c>
      <c r="N51" s="28">
        <f t="shared" si="2"/>
        <v>11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2595</v>
      </c>
      <c r="P51" s="11">
        <f>E51*E51*INslave+E51*KLslave*F51+KLslave*E51*F51</f>
        <v>616</v>
      </c>
      <c r="Q51" s="18">
        <f t="shared" si="23"/>
        <v>48</v>
      </c>
      <c r="R51" s="16">
        <f t="shared" si="22"/>
        <v>3259</v>
      </c>
      <c r="S51" s="29">
        <f t="shared" si="4"/>
        <v>2.9196072414851182</v>
      </c>
      <c r="T51" s="22">
        <f t="shared" si="5"/>
        <v>1.386110258770584</v>
      </c>
      <c r="U51" s="30">
        <f t="shared" si="6"/>
        <v>0.16201288738876957</v>
      </c>
      <c r="V51" s="29">
        <f t="shared" si="7"/>
        <v>4.4677303876444716</v>
      </c>
      <c r="W51" s="170">
        <v>0</v>
      </c>
      <c r="X51" s="4">
        <f t="shared" si="8"/>
        <v>4.4677303876444716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4.4677303876444716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4.4677303876444716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Konvention_1slave-INslave</f>
        <v>3</v>
      </c>
      <c r="G52" s="17"/>
      <c r="H52" s="17"/>
      <c r="I52" s="17"/>
      <c r="J52" s="17"/>
      <c r="K52" s="18"/>
      <c r="L52" s="23">
        <f>(E52+E52+F52)/3</f>
        <v>3.6666666666666665</v>
      </c>
      <c r="M52" s="23">
        <f t="shared" si="1"/>
        <v>7.333333333333333</v>
      </c>
      <c r="N52" s="28">
        <f t="shared" si="2"/>
        <v>11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2595</v>
      </c>
      <c r="P52" s="11">
        <f>E52*E52*INslave+E52*KLslave*F52+KLslave*E52*F52</f>
        <v>616</v>
      </c>
      <c r="Q52" s="18">
        <f t="shared" si="23"/>
        <v>48</v>
      </c>
      <c r="R52" s="16">
        <f t="shared" si="22"/>
        <v>3259</v>
      </c>
      <c r="S52" s="29">
        <f t="shared" si="4"/>
        <v>2.9196072414851182</v>
      </c>
      <c r="T52" s="22">
        <f t="shared" si="5"/>
        <v>1.386110258770584</v>
      </c>
      <c r="U52" s="30">
        <f t="shared" si="6"/>
        <v>0.16201288738876957</v>
      </c>
      <c r="V52" s="29">
        <f t="shared" si="7"/>
        <v>4.4677303876444716</v>
      </c>
      <c r="W52" s="170">
        <v>0</v>
      </c>
      <c r="X52" s="4">
        <f t="shared" si="8"/>
        <v>4.4677303876444716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8.9354607752889432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8.9354607752889432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Konvention_1slave-INslave</f>
        <v>3</v>
      </c>
      <c r="G53" s="17"/>
      <c r="H53" s="17"/>
      <c r="I53" s="17"/>
      <c r="J53" s="17"/>
      <c r="K53" s="18"/>
      <c r="L53" s="23">
        <f>(E53+E53+F53)/3</f>
        <v>3.6666666666666665</v>
      </c>
      <c r="M53" s="23">
        <f t="shared" si="1"/>
        <v>7.333333333333333</v>
      </c>
      <c r="N53" s="28">
        <f t="shared" si="2"/>
        <v>11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2595</v>
      </c>
      <c r="P53" s="11">
        <f>E53*E53*INslave+E53*KLslave*F53+KLslave*E53*F53</f>
        <v>616</v>
      </c>
      <c r="Q53" s="18">
        <f t="shared" si="23"/>
        <v>48</v>
      </c>
      <c r="R53" s="16">
        <f t="shared" si="22"/>
        <v>3259</v>
      </c>
      <c r="S53" s="29">
        <f t="shared" si="4"/>
        <v>2.9196072414851182</v>
      </c>
      <c r="T53" s="22">
        <f t="shared" si="5"/>
        <v>1.386110258770584</v>
      </c>
      <c r="U53" s="30">
        <f t="shared" si="6"/>
        <v>0.16201288738876957</v>
      </c>
      <c r="V53" s="29">
        <f t="shared" si="7"/>
        <v>4.4677303876444716</v>
      </c>
      <c r="W53" s="170">
        <v>0</v>
      </c>
      <c r="X53" s="4">
        <f t="shared" si="8"/>
        <v>4.4677303876444716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8.9354607752889432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8.9354607752889432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Konvention_1slave-INslave</f>
        <v>3</v>
      </c>
      <c r="G54" s="15"/>
      <c r="H54" s="15"/>
      <c r="I54" s="15"/>
      <c r="J54" s="15"/>
      <c r="K54" s="19"/>
      <c r="L54" s="33">
        <f>(E54+E54+F54)/3</f>
        <v>3.6666666666666665</v>
      </c>
      <c r="M54" s="21">
        <f t="shared" si="1"/>
        <v>7.333333333333333</v>
      </c>
      <c r="N54" s="32">
        <f t="shared" si="2"/>
        <v>11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2595</v>
      </c>
      <c r="P54" s="15">
        <f>E54*E54*INslave+E54*KLslave*F54+KLslave*E54*F54</f>
        <v>616</v>
      </c>
      <c r="Q54" s="19">
        <f t="shared" si="23"/>
        <v>48</v>
      </c>
      <c r="R54" s="20">
        <f>SUM(O54:Q54)</f>
        <v>3259</v>
      </c>
      <c r="S54" s="33">
        <f t="shared" si="4"/>
        <v>2.9196072414851182</v>
      </c>
      <c r="T54" s="21">
        <f t="shared" si="5"/>
        <v>1.386110258770584</v>
      </c>
      <c r="U54" s="34">
        <f t="shared" si="6"/>
        <v>0.16201288738876957</v>
      </c>
      <c r="V54" s="33">
        <f t="shared" si="7"/>
        <v>4.4677303876444716</v>
      </c>
      <c r="W54" s="170">
        <v>0</v>
      </c>
      <c r="X54" s="5">
        <f t="shared" si="8"/>
        <v>4.4677303876444716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4.4677303876444716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4.4677303876444716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5</v>
      </c>
      <c r="E56" s="51">
        <f>Konvention_1slave-KLslave</f>
        <v>4</v>
      </c>
      <c r="F56" s="51"/>
      <c r="G56" s="51"/>
      <c r="H56" s="51">
        <f>Konvention_1slave-FFslave</f>
        <v>5</v>
      </c>
      <c r="I56" s="51"/>
      <c r="J56" s="51"/>
      <c r="K56" s="52"/>
      <c r="L56" s="23">
        <f t="shared" ref="L56:L62" si="24">(D56+E56+F56+G56+H56+I56+J56+K56)/3</f>
        <v>4.666666666666667</v>
      </c>
      <c r="M56" s="23">
        <f t="shared" si="1"/>
        <v>9.3333333333333339</v>
      </c>
      <c r="N56" s="24">
        <f t="shared" si="2"/>
        <v>14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2884</v>
      </c>
      <c r="P56" s="11">
        <f>D56*E56*FFslave+D56*KLslave*H56+MUslave*E56*H56</f>
        <v>935</v>
      </c>
      <c r="Q56" s="52">
        <f t="shared" si="3"/>
        <v>100</v>
      </c>
      <c r="R56" s="50">
        <f>SUM(O56:Q56)</f>
        <v>3919</v>
      </c>
      <c r="S56" s="25">
        <f t="shared" si="4"/>
        <v>3.4342094071616911</v>
      </c>
      <c r="T56" s="26">
        <f t="shared" si="5"/>
        <v>2.2267585268350771</v>
      </c>
      <c r="U56" s="27">
        <f t="shared" si="6"/>
        <v>0.35723398826231184</v>
      </c>
      <c r="V56" s="25">
        <f t="shared" si="7"/>
        <v>6.0182019222590801</v>
      </c>
      <c r="W56" s="170">
        <v>0</v>
      </c>
      <c r="X56" s="3">
        <f t="shared" si="8"/>
        <v>6.0182019222590801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18.054605766777239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18.054605766777239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5</v>
      </c>
      <c r="I57" s="17">
        <f>Konvention_1slave-GEslave</f>
        <v>5</v>
      </c>
      <c r="J57" s="17"/>
      <c r="K57" s="18">
        <f>Konvention_1slave-KKslave</f>
        <v>10</v>
      </c>
      <c r="L57" s="23">
        <f t="shared" si="24"/>
        <v>6.666666666666667</v>
      </c>
      <c r="M57" s="23">
        <f t="shared" si="1"/>
        <v>13.333333333333334</v>
      </c>
      <c r="N57" s="28">
        <f t="shared" si="2"/>
        <v>20</v>
      </c>
      <c r="O57" s="11">
        <f t="shared" si="25"/>
        <v>3220</v>
      </c>
      <c r="P57" s="11">
        <f>H57*I57*KKslave+H57*GEslave*K57+FFslave*I57*K57</f>
        <v>1625</v>
      </c>
      <c r="Q57" s="18">
        <f t="shared" si="3"/>
        <v>250</v>
      </c>
      <c r="R57" s="16">
        <f t="shared" ref="R57:R71" si="27">SUM(O57:Q57)</f>
        <v>5095</v>
      </c>
      <c r="S57" s="29">
        <f t="shared" si="4"/>
        <v>4.2132809944389926</v>
      </c>
      <c r="T57" s="22">
        <f t="shared" si="5"/>
        <v>4.2525351651946357</v>
      </c>
      <c r="U57" s="30">
        <f t="shared" si="6"/>
        <v>0.98135426889106969</v>
      </c>
      <c r="V57" s="29">
        <f t="shared" si="7"/>
        <v>9.4471704285246982</v>
      </c>
      <c r="W57" s="170">
        <v>0</v>
      </c>
      <c r="X57" s="4">
        <f t="shared" si="8"/>
        <v>9.4471704285246982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18.894340857049396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18.894340857049396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5</v>
      </c>
      <c r="H58" s="17">
        <f>Konvention_1slave-FFslave</f>
        <v>5</v>
      </c>
      <c r="I58" s="17"/>
      <c r="J58" s="17">
        <f>Konvention_1slave-KOslave</f>
        <v>5</v>
      </c>
      <c r="K58" s="18"/>
      <c r="L58" s="23">
        <f t="shared" si="24"/>
        <v>5</v>
      </c>
      <c r="M58" s="23">
        <f t="shared" si="1"/>
        <v>10</v>
      </c>
      <c r="N58" s="28">
        <f t="shared" si="2"/>
        <v>15</v>
      </c>
      <c r="O58" s="11">
        <f t="shared" si="25"/>
        <v>2940</v>
      </c>
      <c r="P58" s="11">
        <f>G58*H58*KOslave+G58*FFslave*J58+CHslave*H58*J58</f>
        <v>1050</v>
      </c>
      <c r="Q58" s="18">
        <f t="shared" si="3"/>
        <v>125</v>
      </c>
      <c r="R58" s="16">
        <f t="shared" si="27"/>
        <v>4115</v>
      </c>
      <c r="S58" s="29">
        <f t="shared" si="4"/>
        <v>3.5722964763061968</v>
      </c>
      <c r="T58" s="22">
        <f t="shared" si="5"/>
        <v>2.5516403402187122</v>
      </c>
      <c r="U58" s="30">
        <f t="shared" si="6"/>
        <v>0.45565006075334141</v>
      </c>
      <c r="V58" s="29">
        <f t="shared" si="7"/>
        <v>6.57958687727825</v>
      </c>
      <c r="W58" s="170">
        <v>0</v>
      </c>
      <c r="X58" s="4">
        <f t="shared" si="8"/>
        <v>6.57958687727825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6.57958687727825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6.57958687727825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4</v>
      </c>
      <c r="F59" s="17">
        <f>Konvention_1slave-INslave</f>
        <v>3</v>
      </c>
      <c r="G59" s="17">
        <f>Konvention_1slave-CHslave</f>
        <v>5</v>
      </c>
      <c r="H59" s="17"/>
      <c r="I59" s="17"/>
      <c r="J59" s="17"/>
      <c r="K59" s="18"/>
      <c r="L59" s="23">
        <f t="shared" si="24"/>
        <v>4</v>
      </c>
      <c r="M59" s="23">
        <f t="shared" si="1"/>
        <v>8</v>
      </c>
      <c r="N59" s="28">
        <f t="shared" si="2"/>
        <v>12</v>
      </c>
      <c r="O59" s="11">
        <f t="shared" si="25"/>
        <v>2726</v>
      </c>
      <c r="P59" s="11">
        <f>E59*F59*CHslave+E59*INslave*G59+KLslave*F59*G59</f>
        <v>713</v>
      </c>
      <c r="Q59" s="18">
        <f t="shared" si="3"/>
        <v>60</v>
      </c>
      <c r="R59" s="16">
        <f t="shared" si="27"/>
        <v>3499</v>
      </c>
      <c r="S59" s="29">
        <f t="shared" si="4"/>
        <v>3.1163189482709344</v>
      </c>
      <c r="T59" s="22">
        <f t="shared" si="5"/>
        <v>1.6301800514432696</v>
      </c>
      <c r="U59" s="30">
        <f t="shared" si="6"/>
        <v>0.20577307802229208</v>
      </c>
      <c r="V59" s="29">
        <f t="shared" si="7"/>
        <v>4.9522720777364961</v>
      </c>
      <c r="W59" s="170">
        <v>0</v>
      </c>
      <c r="X59" s="4">
        <f t="shared" si="8"/>
        <v>4.9522720777364961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9.9045441554729923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9.9045441554729923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5</v>
      </c>
      <c r="E60" s="17">
        <f>Konvention_1slave-KLslave</f>
        <v>4</v>
      </c>
      <c r="F60" s="17">
        <f>Konvention_1slave-INslave</f>
        <v>3</v>
      </c>
      <c r="G60" s="17"/>
      <c r="H60" s="17"/>
      <c r="I60" s="17"/>
      <c r="J60" s="17"/>
      <c r="K60" s="18"/>
      <c r="L60" s="23">
        <f t="shared" si="24"/>
        <v>4</v>
      </c>
      <c r="M60" s="23">
        <f t="shared" si="1"/>
        <v>8</v>
      </c>
      <c r="N60" s="28">
        <f t="shared" si="2"/>
        <v>12</v>
      </c>
      <c r="O60" s="11">
        <f t="shared" si="25"/>
        <v>2726</v>
      </c>
      <c r="P60" s="11">
        <f>D60*E60*INslave+D60*KLslave*F60+MUslave*E60*F60</f>
        <v>713</v>
      </c>
      <c r="Q60" s="18">
        <f t="shared" si="3"/>
        <v>60</v>
      </c>
      <c r="R60" s="16">
        <f t="shared" si="27"/>
        <v>3499</v>
      </c>
      <c r="S60" s="29">
        <f t="shared" si="4"/>
        <v>3.1163189482709344</v>
      </c>
      <c r="T60" s="22">
        <f t="shared" si="5"/>
        <v>1.6301800514432696</v>
      </c>
      <c r="U60" s="30">
        <f t="shared" si="6"/>
        <v>0.20577307802229208</v>
      </c>
      <c r="V60" s="29">
        <f t="shared" si="7"/>
        <v>4.9522720777364961</v>
      </c>
      <c r="W60" s="170">
        <v>0</v>
      </c>
      <c r="X60" s="4">
        <f t="shared" si="8"/>
        <v>4.9522720777364961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9.9045441554729923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9.9045441554729923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5</v>
      </c>
      <c r="E61" s="17"/>
      <c r="F61" s="17">
        <f>Konvention_1slave-INslave</f>
        <v>3</v>
      </c>
      <c r="G61" s="17"/>
      <c r="H61" s="17"/>
      <c r="I61" s="17"/>
      <c r="J61" s="17">
        <f>Konvention_1slave-KOslave</f>
        <v>5</v>
      </c>
      <c r="K61" s="18"/>
      <c r="L61" s="23">
        <f t="shared" si="24"/>
        <v>4.333333333333333</v>
      </c>
      <c r="M61" s="23">
        <f t="shared" si="1"/>
        <v>8.6666666666666661</v>
      </c>
      <c r="N61" s="28">
        <f t="shared" si="2"/>
        <v>13</v>
      </c>
      <c r="O61" s="11">
        <f t="shared" si="25"/>
        <v>2828</v>
      </c>
      <c r="P61" s="11">
        <f>D61*F61*KOslave+D61*INslave*J61+MUslave*F61*J61</f>
        <v>820</v>
      </c>
      <c r="Q61" s="18">
        <f t="shared" si="3"/>
        <v>75</v>
      </c>
      <c r="R61" s="16">
        <f t="shared" si="27"/>
        <v>3723</v>
      </c>
      <c r="S61" s="29">
        <f t="shared" si="4"/>
        <v>3.2916107082102246</v>
      </c>
      <c r="T61" s="22">
        <f t="shared" si="5"/>
        <v>1.9088548661473721</v>
      </c>
      <c r="U61" s="30">
        <f t="shared" si="6"/>
        <v>0.26188557614826752</v>
      </c>
      <c r="V61" s="29">
        <f t="shared" si="7"/>
        <v>5.4623511505058637</v>
      </c>
      <c r="W61" s="170">
        <v>0</v>
      </c>
      <c r="X61" s="4">
        <f t="shared" si="8"/>
        <v>5.4623511505058637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10.924702301011727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10.924702301011727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3</v>
      </c>
      <c r="G62" s="17">
        <f>Konvention_1slave-CHslave</f>
        <v>5</v>
      </c>
      <c r="H62" s="17"/>
      <c r="I62" s="17"/>
      <c r="J62" s="17">
        <f>Konvention_1slave-KOslave</f>
        <v>5</v>
      </c>
      <c r="K62" s="18"/>
      <c r="L62" s="23">
        <f t="shared" si="24"/>
        <v>4.333333333333333</v>
      </c>
      <c r="M62" s="23">
        <f t="shared" si="1"/>
        <v>8.6666666666666661</v>
      </c>
      <c r="N62" s="28">
        <f t="shared" si="2"/>
        <v>13</v>
      </c>
      <c r="O62" s="11">
        <f t="shared" si="25"/>
        <v>2828</v>
      </c>
      <c r="P62" s="11">
        <f>F62*G62*KOslave+F62*CHslave*J62+INslave*G62*J62</f>
        <v>820</v>
      </c>
      <c r="Q62" s="18">
        <f t="shared" si="3"/>
        <v>75</v>
      </c>
      <c r="R62" s="16">
        <f t="shared" si="27"/>
        <v>3723</v>
      </c>
      <c r="S62" s="29">
        <f t="shared" si="4"/>
        <v>3.2916107082102246</v>
      </c>
      <c r="T62" s="22">
        <f t="shared" si="5"/>
        <v>1.9088548661473721</v>
      </c>
      <c r="U62" s="30">
        <f t="shared" si="6"/>
        <v>0.26188557614826752</v>
      </c>
      <c r="V62" s="29">
        <f t="shared" si="7"/>
        <v>5.4623511505058637</v>
      </c>
      <c r="W62" s="170">
        <v>0</v>
      </c>
      <c r="X62" s="4">
        <f t="shared" si="8"/>
        <v>5.4623511505058637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10.924702301011727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10.924702301011727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4</v>
      </c>
      <c r="F63" s="17"/>
      <c r="G63" s="17"/>
      <c r="H63" s="17">
        <f t="shared" ref="H63:H72" si="28">Konvention_1slave-FFslave</f>
        <v>5</v>
      </c>
      <c r="I63" s="17"/>
      <c r="J63" s="17"/>
      <c r="K63" s="18"/>
      <c r="L63" s="23">
        <f>(E63+H63+H63)/3</f>
        <v>4.666666666666667</v>
      </c>
      <c r="M63" s="23">
        <f t="shared" si="1"/>
        <v>9.3333333333333339</v>
      </c>
      <c r="N63" s="28">
        <f t="shared" si="2"/>
        <v>14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2884</v>
      </c>
      <c r="P63" s="11">
        <f>E63*H63*FFslave+E63*FFslave*H63+KLslave*H63*H63</f>
        <v>935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100</v>
      </c>
      <c r="R63" s="16">
        <f t="shared" si="27"/>
        <v>3919</v>
      </c>
      <c r="S63" s="29">
        <f t="shared" si="4"/>
        <v>3.4342094071616911</v>
      </c>
      <c r="T63" s="22">
        <f t="shared" si="5"/>
        <v>2.2267585268350771</v>
      </c>
      <c r="U63" s="30">
        <f t="shared" si="6"/>
        <v>0.35723398826231184</v>
      </c>
      <c r="V63" s="29">
        <f t="shared" si="7"/>
        <v>6.0182019222590801</v>
      </c>
      <c r="W63" s="170">
        <v>0</v>
      </c>
      <c r="X63" s="4">
        <f t="shared" si="8"/>
        <v>6.0182019222590801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24.072807689036321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24.072807689036321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Konvention_1slave-GEslave</f>
        <v>5</v>
      </c>
      <c r="J64" s="17"/>
      <c r="K64" s="18">
        <f>Konvention_1slave-KKslave</f>
        <v>10</v>
      </c>
      <c r="L64" s="23">
        <f>(D64+E64+F64+G64+H64+I64+J64+K64)/3</f>
        <v>6.666666666666667</v>
      </c>
      <c r="M64" s="23">
        <f t="shared" si="1"/>
        <v>13.333333333333334</v>
      </c>
      <c r="N64" s="28">
        <f t="shared" si="2"/>
        <v>20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3220</v>
      </c>
      <c r="P64" s="11">
        <f>H64*I64*KKslave+H64*GEslave*K64+FFslave*I64*K64</f>
        <v>1625</v>
      </c>
      <c r="Q64" s="18">
        <f t="shared" si="3"/>
        <v>250</v>
      </c>
      <c r="R64" s="16">
        <f t="shared" si="27"/>
        <v>5095</v>
      </c>
      <c r="S64" s="29">
        <f t="shared" si="4"/>
        <v>4.2132809944389926</v>
      </c>
      <c r="T64" s="22">
        <f t="shared" si="5"/>
        <v>4.2525351651946357</v>
      </c>
      <c r="U64" s="30">
        <f t="shared" si="6"/>
        <v>0.98135426889106969</v>
      </c>
      <c r="V64" s="29">
        <f t="shared" si="7"/>
        <v>9.4471704285246982</v>
      </c>
      <c r="W64" s="170">
        <v>0</v>
      </c>
      <c r="X64" s="4">
        <f t="shared" si="8"/>
        <v>9.4471704285246982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18.894340857049396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18.894340857049396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3</v>
      </c>
      <c r="G65" s="17"/>
      <c r="H65" s="17">
        <f t="shared" si="28"/>
        <v>5</v>
      </c>
      <c r="I65" s="17"/>
      <c r="J65" s="17"/>
      <c r="K65" s="18"/>
      <c r="L65" s="23">
        <f>(F65+H65+H65)/3</f>
        <v>4.333333333333333</v>
      </c>
      <c r="M65" s="23">
        <f t="shared" si="1"/>
        <v>8.6666666666666661</v>
      </c>
      <c r="N65" s="28">
        <f t="shared" si="2"/>
        <v>13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2828</v>
      </c>
      <c r="P65" s="11">
        <f>F65*H65*FFslave+F65*FFslave*H65+INslave*H65*H65</f>
        <v>820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75</v>
      </c>
      <c r="R65" s="16">
        <f t="shared" si="27"/>
        <v>3723</v>
      </c>
      <c r="S65" s="29">
        <f t="shared" si="4"/>
        <v>3.2916107082102246</v>
      </c>
      <c r="T65" s="22">
        <f t="shared" si="5"/>
        <v>1.9088548661473721</v>
      </c>
      <c r="U65" s="30">
        <f t="shared" si="6"/>
        <v>0.26188557614826752</v>
      </c>
      <c r="V65" s="29">
        <f t="shared" si="7"/>
        <v>5.4623511505058637</v>
      </c>
      <c r="W65" s="170">
        <v>0</v>
      </c>
      <c r="X65" s="4">
        <f t="shared" si="8"/>
        <v>5.4623511505058637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5.4623511505058637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5.4623511505058637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Konvention_1slave-GEslave</f>
        <v>5</v>
      </c>
      <c r="J66" s="17">
        <f>Konvention_1slave-KOslave</f>
        <v>5</v>
      </c>
      <c r="K66" s="18"/>
      <c r="L66" s="23">
        <f>(D66+E66+F66+G66+H66+I66+J66+K66)/3</f>
        <v>5</v>
      </c>
      <c r="M66" s="23">
        <f t="shared" si="1"/>
        <v>10</v>
      </c>
      <c r="N66" s="28">
        <f t="shared" si="2"/>
        <v>15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2940</v>
      </c>
      <c r="P66" s="11">
        <f>H66*I66*KOslave+H66*GEslave*J66+FFslave*I66*J66</f>
        <v>1050</v>
      </c>
      <c r="Q66" s="18">
        <f t="shared" si="3"/>
        <v>125</v>
      </c>
      <c r="R66" s="16">
        <f t="shared" si="27"/>
        <v>4115</v>
      </c>
      <c r="S66" s="29">
        <f t="shared" si="4"/>
        <v>3.5722964763061968</v>
      </c>
      <c r="T66" s="22">
        <f t="shared" si="5"/>
        <v>2.5516403402187122</v>
      </c>
      <c r="U66" s="30">
        <f t="shared" si="6"/>
        <v>0.45565006075334141</v>
      </c>
      <c r="V66" s="29">
        <f t="shared" si="7"/>
        <v>6.57958687727825</v>
      </c>
      <c r="W66" s="170">
        <v>0</v>
      </c>
      <c r="X66" s="4">
        <f t="shared" si="8"/>
        <v>6.57958687727825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13.1591737545565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13.1591737545565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3</v>
      </c>
      <c r="G67" s="17"/>
      <c r="H67" s="17">
        <f t="shared" si="28"/>
        <v>5</v>
      </c>
      <c r="I67" s="17"/>
      <c r="J67" s="17"/>
      <c r="K67" s="18"/>
      <c r="L67" s="23">
        <f>(F67+H67+H67)/3</f>
        <v>4.333333333333333</v>
      </c>
      <c r="M67" s="23">
        <f t="shared" si="1"/>
        <v>8.6666666666666661</v>
      </c>
      <c r="N67" s="28">
        <f t="shared" si="2"/>
        <v>13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2828</v>
      </c>
      <c r="P67" s="11">
        <f>F67*H67*FFslave+F67*FFslave*H67+INslave*H67*H67</f>
        <v>820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75</v>
      </c>
      <c r="R67" s="16">
        <f t="shared" si="27"/>
        <v>3723</v>
      </c>
      <c r="S67" s="29">
        <f t="shared" si="4"/>
        <v>3.2916107082102246</v>
      </c>
      <c r="T67" s="22">
        <f t="shared" si="5"/>
        <v>1.9088548661473721</v>
      </c>
      <c r="U67" s="30">
        <f t="shared" si="6"/>
        <v>0.26188557614826752</v>
      </c>
      <c r="V67" s="29">
        <f t="shared" si="7"/>
        <v>5.4623511505058637</v>
      </c>
      <c r="W67" s="170">
        <v>0</v>
      </c>
      <c r="X67" s="4">
        <f t="shared" si="8"/>
        <v>5.4623511505058637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5.4623511505058637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5.4623511505058637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Konvention_1slave-KOslave</f>
        <v>5</v>
      </c>
      <c r="K68" s="18">
        <f>Konvention_1slave-KKslave</f>
        <v>10</v>
      </c>
      <c r="L68" s="23">
        <f>(D68+E68+F68+G68+H68+I68+J68+K68)/3</f>
        <v>6.666666666666667</v>
      </c>
      <c r="M68" s="23">
        <f t="shared" si="1"/>
        <v>13.333333333333334</v>
      </c>
      <c r="N68" s="28">
        <f t="shared" si="2"/>
        <v>20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3220</v>
      </c>
      <c r="P68" s="11">
        <f>H68*J68*KKslave+H68*KOslave*K68+FFslave*J68*K68</f>
        <v>1625</v>
      </c>
      <c r="Q68" s="18">
        <f>IFERROR(D68^SIGN(D68),1)*IFERROR(E68^SIGN(E68),1)*IFERROR(F68^SIGN(F68),1)*IFERROR(G68^SIGN(G68),1)*IFERROR(H68^SIGN(H68),1)*IFERROR(I68^SIGN(I68),1)*IFERROR(J68^SIGN(J68),1)*IFERROR(K68^SIGN(K68),1)</f>
        <v>250</v>
      </c>
      <c r="R68" s="16">
        <f t="shared" si="27"/>
        <v>5095</v>
      </c>
      <c r="S68" s="29">
        <f t="shared" si="4"/>
        <v>4.2132809944389926</v>
      </c>
      <c r="T68" s="22">
        <f t="shared" si="5"/>
        <v>4.2525351651946357</v>
      </c>
      <c r="U68" s="30">
        <f t="shared" si="6"/>
        <v>0.98135426889106969</v>
      </c>
      <c r="V68" s="29">
        <f t="shared" si="7"/>
        <v>9.4471704285246982</v>
      </c>
      <c r="W68" s="170">
        <v>0</v>
      </c>
      <c r="X68" s="4">
        <f t="shared" si="8"/>
        <v>9.4471704285246982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28.341511285574093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28.341511285574093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5</v>
      </c>
      <c r="H69" s="17">
        <f t="shared" si="28"/>
        <v>5</v>
      </c>
      <c r="I69" s="17"/>
      <c r="J69" s="17">
        <f>Konvention_1slave-KOslave</f>
        <v>5</v>
      </c>
      <c r="K69" s="18"/>
      <c r="L69" s="23">
        <f>(D69+E69+F69+G69+H69+I69+J69+K69)/3</f>
        <v>5</v>
      </c>
      <c r="M69" s="23">
        <f t="shared" si="1"/>
        <v>10</v>
      </c>
      <c r="N69" s="28">
        <f t="shared" si="2"/>
        <v>15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2940</v>
      </c>
      <c r="P69" s="11">
        <f>G69*H69*KOslave+G69*FFslave*J69+CHslave*H69*J69</f>
        <v>1050</v>
      </c>
      <c r="Q69" s="18">
        <f>IFERROR(D69^SIGN(D69),1)*IFERROR(E69^SIGN(E69),1)*IFERROR(F69^SIGN(F69),1)*IFERROR(G69^SIGN(G69),1)*IFERROR(H69^SIGN(H69),1)*IFERROR(I69^SIGN(I69),1)*IFERROR(J69^SIGN(J69),1)*IFERROR(K69^SIGN(K69),1)</f>
        <v>125</v>
      </c>
      <c r="R69" s="16">
        <f t="shared" si="27"/>
        <v>4115</v>
      </c>
      <c r="S69" s="29">
        <f t="shared" si="4"/>
        <v>3.5722964763061968</v>
      </c>
      <c r="T69" s="22">
        <f t="shared" si="5"/>
        <v>2.5516403402187122</v>
      </c>
      <c r="U69" s="30">
        <f t="shared" si="6"/>
        <v>0.45565006075334141</v>
      </c>
      <c r="V69" s="29">
        <f t="shared" si="7"/>
        <v>6.57958687727825</v>
      </c>
      <c r="W69" s="170">
        <v>0</v>
      </c>
      <c r="X69" s="4">
        <f t="shared" si="8"/>
        <v>6.57958687727825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6.57958687727825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6.57958687727825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3</v>
      </c>
      <c r="G70" s="17"/>
      <c r="H70" s="17">
        <f t="shared" si="28"/>
        <v>5</v>
      </c>
      <c r="I70" s="17"/>
      <c r="J70" s="17"/>
      <c r="K70" s="18"/>
      <c r="L70" s="23">
        <f>(F70+H70+H70)/3</f>
        <v>4.333333333333333</v>
      </c>
      <c r="M70" s="23">
        <f t="shared" si="1"/>
        <v>8.6666666666666661</v>
      </c>
      <c r="N70" s="28">
        <f t="shared" si="2"/>
        <v>13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2828</v>
      </c>
      <c r="P70" s="11">
        <f>F70*H70*FFslave+F70*FFslave*H70+INslave*H70*H70</f>
        <v>820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75</v>
      </c>
      <c r="R70" s="16">
        <f t="shared" si="27"/>
        <v>3723</v>
      </c>
      <c r="S70" s="29">
        <f t="shared" si="4"/>
        <v>3.2916107082102246</v>
      </c>
      <c r="T70" s="22">
        <f t="shared" si="5"/>
        <v>1.9088548661473721</v>
      </c>
      <c r="U70" s="30">
        <f t="shared" si="6"/>
        <v>0.26188557614826752</v>
      </c>
      <c r="V70" s="29">
        <f t="shared" si="7"/>
        <v>5.4623511505058637</v>
      </c>
      <c r="W70" s="170">
        <v>0</v>
      </c>
      <c r="X70" s="4">
        <f t="shared" si="8"/>
        <v>5.4623511505058637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16.387053451517591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16.387053451517591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Konvention_1slave-KKslave</f>
        <v>10</v>
      </c>
      <c r="L71" s="23">
        <f>(H71+H71+K71)/3</f>
        <v>6.666666666666667</v>
      </c>
      <c r="M71" s="23">
        <f t="shared" si="1"/>
        <v>13.333333333333334</v>
      </c>
      <c r="N71" s="28">
        <f t="shared" si="2"/>
        <v>20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3220</v>
      </c>
      <c r="P71" s="11">
        <f>H71*H71*KKslave+H71*FFslave*K71+FFslave*H71*K71</f>
        <v>1625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250</v>
      </c>
      <c r="R71" s="16">
        <f t="shared" si="27"/>
        <v>5095</v>
      </c>
      <c r="S71" s="29">
        <f t="shared" si="4"/>
        <v>4.2132809944389926</v>
      </c>
      <c r="T71" s="22">
        <f t="shared" si="5"/>
        <v>4.2525351651946357</v>
      </c>
      <c r="U71" s="30">
        <f t="shared" si="6"/>
        <v>0.98135426889106969</v>
      </c>
      <c r="V71" s="29">
        <f t="shared" si="7"/>
        <v>9.4471704285246982</v>
      </c>
      <c r="W71" s="170">
        <v>0</v>
      </c>
      <c r="X71" s="4">
        <f t="shared" si="8"/>
        <v>9.4471704285246982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9.4471704285246982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9.4471704285246982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4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4.666666666666667</v>
      </c>
      <c r="M72" s="21">
        <f t="shared" si="1"/>
        <v>9.3333333333333339</v>
      </c>
      <c r="N72" s="32">
        <f t="shared" si="2"/>
        <v>14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2884</v>
      </c>
      <c r="P72" s="15">
        <f>E72*H72*FFslave+E72*FFslave*H72+KLslave*H72*H72</f>
        <v>935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100</v>
      </c>
      <c r="R72" s="20">
        <f>SUM(O72:Q72)</f>
        <v>3919</v>
      </c>
      <c r="S72" s="33">
        <f t="shared" si="4"/>
        <v>3.4342094071616911</v>
      </c>
      <c r="T72" s="21">
        <f t="shared" si="5"/>
        <v>2.2267585268350771</v>
      </c>
      <c r="U72" s="34">
        <f t="shared" si="6"/>
        <v>0.35723398826231184</v>
      </c>
      <c r="V72" s="33">
        <f t="shared" si="7"/>
        <v>6.0182019222590801</v>
      </c>
      <c r="W72" s="170">
        <v>0</v>
      </c>
      <c r="X72" s="5">
        <f t="shared" si="8"/>
        <v>6.0182019222590801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6.0182019222590801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6.0182019222590801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2856.3728813559323</v>
      </c>
      <c r="P74" s="26">
        <f>AVERAGE(P10:P72)</f>
        <v>964.23728813559319</v>
      </c>
      <c r="Q74" s="27">
        <f>AVERAGE(Q10:Q72)</f>
        <v>112.15254237288136</v>
      </c>
      <c r="R74" s="27">
        <f>O74+P74+Q74</f>
        <v>3932.7627118644068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90.875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6.1804793292709581</v>
      </c>
      <c r="W75" s="177">
        <f>IFERROR(W78/COUNTIF(W10:W72,"&gt;0"),0)</f>
        <v>0</v>
      </c>
      <c r="X75" s="47">
        <f>IFERROR(X78/COUNTIF(X10:X72,"&gt;0"),0)</f>
        <v>6.1804793292709581</v>
      </c>
      <c r="Y75" s="107">
        <f>IFERROR(Y78/COUNTIF(Y10:Y72,"&gt;0"),0)</f>
        <v>12.878969463765035</v>
      </c>
      <c r="Z75" s="107">
        <f>AVERAGE(Z10:Z23,Z25:Z33,Z35:Z41,Z43:Z54,Z56:Z72)</f>
        <v>0</v>
      </c>
      <c r="AA75" s="107">
        <f>AVERAGE(AA10:AA23,AA25:AA33,AA35:AA41,AA43:AA54,AA56:AA72)</f>
        <v>12.878969463765035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90</v>
      </c>
      <c r="E78" s="154">
        <f t="shared" ref="E78:K78" si="29">SUM(E10:E72)</f>
        <v>112</v>
      </c>
      <c r="F78" s="154">
        <f t="shared" si="29"/>
        <v>90</v>
      </c>
      <c r="G78" s="154">
        <f t="shared" si="29"/>
        <v>90</v>
      </c>
      <c r="H78" s="154">
        <f t="shared" si="29"/>
        <v>95</v>
      </c>
      <c r="I78" s="154">
        <f t="shared" si="29"/>
        <v>75</v>
      </c>
      <c r="J78" s="154">
        <f t="shared" si="29"/>
        <v>75</v>
      </c>
      <c r="K78" s="155">
        <f t="shared" si="29"/>
        <v>100</v>
      </c>
      <c r="L78" s="43">
        <f>SUM(L10:L72)</f>
        <v>278.99999999999989</v>
      </c>
      <c r="M78" s="44">
        <f>SUM(M10:M72)</f>
        <v>557.99999999999977</v>
      </c>
      <c r="N78" s="45">
        <f>SUM(N10:N72)</f>
        <v>837</v>
      </c>
      <c r="O78" s="40">
        <f>O74/O76</f>
        <v>0.41644159226650129</v>
      </c>
      <c r="P78" s="41">
        <f>P74/P76</f>
        <v>0.14057986413990278</v>
      </c>
      <c r="Q78" s="42">
        <f>Q74/Q76</f>
        <v>1.6351150659408276E-2</v>
      </c>
      <c r="R78" s="40">
        <f>O78+P78+Q78</f>
        <v>0.57337260706581239</v>
      </c>
      <c r="S78" s="40">
        <f>L78*O74/R74</f>
        <v>202.63821956359649</v>
      </c>
      <c r="T78" s="41">
        <f>M78*P74/R74</f>
        <v>136.8107984640115</v>
      </c>
      <c r="U78" s="42">
        <f>N78*Q74/R74</f>
        <v>23.86914361319295</v>
      </c>
      <c r="V78" s="40">
        <f>SUMIF(V10:V72,"&gt;0")</f>
        <v>364.6482804269865</v>
      </c>
      <c r="W78" s="178">
        <f>SUM(W10:W72)</f>
        <v>0</v>
      </c>
      <c r="X78" s="150">
        <f>SUMIF(X10:X72,"&gt;0")</f>
        <v>364.6482804269865</v>
      </c>
      <c r="Y78" s="46">
        <f>SUMIF(Y10:Y72,"&gt;0")</f>
        <v>759.85919836213702</v>
      </c>
      <c r="Z78" s="69">
        <f>SUM(Z10:Z72)</f>
        <v>0</v>
      </c>
      <c r="AA78" s="68">
        <f>SUM(AA10:AA72)</f>
        <v>759.85919836213702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AC10:AC72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75:K75 D78:K78">
    <cfRule type="colorScale" priority="84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AC10:AC7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5">
    <cfRule type="colorScale" priority="13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11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</f>
        <v>14</v>
      </c>
      <c r="E2" s="74">
        <f>KLmaster</f>
        <v>15</v>
      </c>
      <c r="F2" s="74">
        <f>INmaster</f>
        <v>15</v>
      </c>
      <c r="G2" s="74">
        <f>CHmaster+1</f>
        <v>15</v>
      </c>
      <c r="H2" s="74">
        <f>FFmaster</f>
        <v>14</v>
      </c>
      <c r="I2" s="74">
        <f>GEmaster</f>
        <v>14</v>
      </c>
      <c r="J2" s="74">
        <f>KOmaster</f>
        <v>14</v>
      </c>
      <c r="K2" s="74">
        <f>KKmaster</f>
        <v>9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120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90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111">
        <f>SUM(D5:K5)</f>
        <v>735</v>
      </c>
      <c r="M5" s="72">
        <f>Z78</f>
        <v>0</v>
      </c>
      <c r="N5" s="73">
        <f>L5+M5</f>
        <v>735</v>
      </c>
      <c r="O5" s="102">
        <v>1100</v>
      </c>
      <c r="P5" s="87">
        <f>O5-N5</f>
        <v>365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5</v>
      </c>
      <c r="E10" s="51"/>
      <c r="F10" s="51">
        <f>Konvention_1slave-INslave</f>
        <v>4</v>
      </c>
      <c r="G10" s="51"/>
      <c r="H10" s="51"/>
      <c r="I10" s="51">
        <f>Konvention_1slave-GEslave</f>
        <v>5</v>
      </c>
      <c r="J10" s="51"/>
      <c r="K10" s="52"/>
      <c r="L10" s="23">
        <f>(D10+E10+F10+G10+H10+I10+J10+K10)/3</f>
        <v>4.666666666666667</v>
      </c>
      <c r="M10" s="23">
        <f>2*L10</f>
        <v>9.3333333333333339</v>
      </c>
      <c r="N10" s="24">
        <f>3*L10</f>
        <v>14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2884</v>
      </c>
      <c r="P10" s="11">
        <f>D10*F10*GEslave+D10*INslave*I10+MUslave*F10*I10</f>
        <v>935</v>
      </c>
      <c r="Q10" s="52">
        <f>IFERROR(D10^SIGN(D10),1)*IFERROR(E10^SIGN(E10),1)*IFERROR(F10^SIGN(F10),1)*IFERROR(G10^SIGN(G10),1)*IFERROR(H10^SIGN(H10),1)*IFERROR(I10^SIGN(I10),1)*IFERROR(J10^SIGN(J10),1)*IFERROR(K10^SIGN(K10),1)</f>
        <v>100</v>
      </c>
      <c r="R10" s="50">
        <f>SUM(O10:Q10)</f>
        <v>3919</v>
      </c>
      <c r="S10" s="25">
        <f>L10*O10/R10</f>
        <v>3.4342094071616911</v>
      </c>
      <c r="T10" s="26">
        <f>M10*P10/R10</f>
        <v>2.2267585268350771</v>
      </c>
      <c r="U10" s="27">
        <f>N10*Q10/R10</f>
        <v>0.35723398826231184</v>
      </c>
      <c r="V10" s="26">
        <f>SUM(S10:U10)</f>
        <v>6.0182019222590801</v>
      </c>
      <c r="W10" s="170">
        <v>0</v>
      </c>
      <c r="X10" s="3">
        <f>V10-W10</f>
        <v>6.0182019222590801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12.03640384451816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12.03640384451816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5</v>
      </c>
      <c r="E11" s="17"/>
      <c r="F11" s="17"/>
      <c r="G11" s="17">
        <f>Konvention_1slave-CHslave</f>
        <v>4</v>
      </c>
      <c r="H11" s="17">
        <f>Konvention_1slave-FFslave</f>
        <v>5</v>
      </c>
      <c r="I11" s="17"/>
      <c r="J11" s="17"/>
      <c r="K11" s="18"/>
      <c r="L11" s="23">
        <f>(D11+E11+F11+G11+H11+I11+J11+K11)/3</f>
        <v>4.666666666666667</v>
      </c>
      <c r="M11" s="23">
        <f t="shared" ref="M11:M72" si="1">2*L11</f>
        <v>9.3333333333333339</v>
      </c>
      <c r="N11" s="28">
        <f t="shared" ref="N11:N72" si="2">3*L11</f>
        <v>14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2884</v>
      </c>
      <c r="P11" s="11">
        <f>D11*G11*FFslave+D11*CHslave*H11+MUslave*G11*H11</f>
        <v>935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100</v>
      </c>
      <c r="R11" s="16">
        <f>SUM(O11:Q11)</f>
        <v>3919</v>
      </c>
      <c r="S11" s="29">
        <f t="shared" ref="S11:S72" si="4">L11*O11/R11</f>
        <v>3.4342094071616911</v>
      </c>
      <c r="T11" s="22">
        <f t="shared" ref="T11:T72" si="5">M11*P11/R11</f>
        <v>2.2267585268350771</v>
      </c>
      <c r="U11" s="30">
        <f t="shared" ref="U11:U72" si="6">N11*Q11/R11</f>
        <v>0.35723398826231184</v>
      </c>
      <c r="V11" s="22">
        <f t="shared" ref="V11:V72" si="7">SUM(S11:U11)</f>
        <v>6.0182019222590801</v>
      </c>
      <c r="W11" s="170">
        <v>0</v>
      </c>
      <c r="X11" s="4">
        <f t="shared" ref="X11:X72" si="8">V11-W11</f>
        <v>6.0182019222590801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6.0182019222590801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6.0182019222590801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5</v>
      </c>
      <c r="E12" s="17"/>
      <c r="F12" s="17"/>
      <c r="G12" s="17"/>
      <c r="H12" s="17"/>
      <c r="I12" s="17">
        <f>Konvention_1slave-GEslave</f>
        <v>5</v>
      </c>
      <c r="J12" s="17"/>
      <c r="K12" s="18">
        <f>Konvention_1slave-KKslave</f>
        <v>10</v>
      </c>
      <c r="L12" s="23">
        <f>(D12+E12+F12+G12+H12+I12+J12+K12)/3</f>
        <v>6.666666666666667</v>
      </c>
      <c r="M12" s="23">
        <f t="shared" si="1"/>
        <v>13.333333333333334</v>
      </c>
      <c r="N12" s="28">
        <f t="shared" si="2"/>
        <v>20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3220</v>
      </c>
      <c r="P12" s="11">
        <f>D12*I12*KKslave+D12*GEslave*K12+MUslave*I12*K12</f>
        <v>1625</v>
      </c>
      <c r="Q12" s="18">
        <f t="shared" si="3"/>
        <v>250</v>
      </c>
      <c r="R12" s="16">
        <f t="shared" ref="R12:R22" si="10">SUM(O12:Q12)</f>
        <v>5095</v>
      </c>
      <c r="S12" s="29">
        <f t="shared" si="4"/>
        <v>4.2132809944389926</v>
      </c>
      <c r="T12" s="22">
        <f t="shared" si="5"/>
        <v>4.2525351651946357</v>
      </c>
      <c r="U12" s="30">
        <f t="shared" si="6"/>
        <v>0.98135426889106969</v>
      </c>
      <c r="V12" s="22">
        <f t="shared" si="7"/>
        <v>9.4471704285246982</v>
      </c>
      <c r="W12" s="170">
        <v>0</v>
      </c>
      <c r="X12" s="4">
        <f t="shared" si="8"/>
        <v>9.4471704285246982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18.894340857049396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18.894340857049396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5</v>
      </c>
      <c r="J13" s="17">
        <f>Konvention_1slave-KOslave</f>
        <v>5</v>
      </c>
      <c r="K13" s="18"/>
      <c r="L13" s="23">
        <f>(I13+I13+J13)/3</f>
        <v>5</v>
      </c>
      <c r="M13" s="23">
        <f t="shared" si="1"/>
        <v>10</v>
      </c>
      <c r="N13" s="28">
        <f t="shared" si="2"/>
        <v>15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2940</v>
      </c>
      <c r="P13" s="11">
        <f>I13*I13*KOslave+I13*GEslave*J13+GEslave*I13*J13</f>
        <v>1050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125</v>
      </c>
      <c r="R13" s="16">
        <f t="shared" si="10"/>
        <v>4115</v>
      </c>
      <c r="S13" s="29">
        <f t="shared" si="4"/>
        <v>3.5722964763061968</v>
      </c>
      <c r="T13" s="22">
        <f t="shared" si="5"/>
        <v>2.5516403402187122</v>
      </c>
      <c r="U13" s="30">
        <f t="shared" si="6"/>
        <v>0.45565006075334141</v>
      </c>
      <c r="V13" s="22">
        <f t="shared" si="7"/>
        <v>6.57958687727825</v>
      </c>
      <c r="W13" s="170">
        <v>0</v>
      </c>
      <c r="X13" s="4">
        <f t="shared" si="8"/>
        <v>6.57958687727825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26.318347509113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26.318347509113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5</v>
      </c>
      <c r="K14" s="18">
        <f>Konvention_1slave-KKslave</f>
        <v>10</v>
      </c>
      <c r="L14" s="23">
        <f>(J14+K14+K14)/3</f>
        <v>8.3333333333333339</v>
      </c>
      <c r="M14" s="23">
        <f t="shared" si="1"/>
        <v>16.666666666666668</v>
      </c>
      <c r="N14" s="28">
        <f t="shared" si="2"/>
        <v>25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2925</v>
      </c>
      <c r="P14" s="11">
        <f>J14*K14*KKslave+J14*KKslave*K14+KOslave*K14*K14</f>
        <v>2300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500</v>
      </c>
      <c r="R14" s="16">
        <f t="shared" si="10"/>
        <v>5725</v>
      </c>
      <c r="S14" s="29">
        <f t="shared" si="4"/>
        <v>4.2576419213973802</v>
      </c>
      <c r="T14" s="22">
        <f t="shared" si="5"/>
        <v>6.6957787481804951</v>
      </c>
      <c r="U14" s="30">
        <f t="shared" si="6"/>
        <v>2.1834061135371181</v>
      </c>
      <c r="V14" s="22">
        <f t="shared" si="7"/>
        <v>13.136826783114994</v>
      </c>
      <c r="W14" s="170">
        <v>0</v>
      </c>
      <c r="X14" s="4">
        <f t="shared" si="8"/>
        <v>13.136826783114994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28.820960698689966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28.820960698689966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4</v>
      </c>
      <c r="H15" s="17"/>
      <c r="I15" s="17">
        <f>Konvention_1slave-GEslave</f>
        <v>5</v>
      </c>
      <c r="J15" s="17"/>
      <c r="K15" s="18">
        <f>Konvention_1slave-KKslave</f>
        <v>10</v>
      </c>
      <c r="L15" s="23">
        <f>(D15+E15+F15+G15+H15+I15+J15+K15)/3</f>
        <v>6.333333333333333</v>
      </c>
      <c r="M15" s="23">
        <f t="shared" si="1"/>
        <v>12.666666666666666</v>
      </c>
      <c r="N15" s="28">
        <f t="shared" si="2"/>
        <v>19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3279</v>
      </c>
      <c r="P15" s="11">
        <f>G15*I15*KKslave+G15*GEslave*K15+CHslave*I15*K15</f>
        <v>1490</v>
      </c>
      <c r="Q15" s="18">
        <f t="shared" si="3"/>
        <v>200</v>
      </c>
      <c r="R15" s="16">
        <f t="shared" si="10"/>
        <v>4969</v>
      </c>
      <c r="S15" s="29">
        <f t="shared" si="4"/>
        <v>4.1793117327430069</v>
      </c>
      <c r="T15" s="22">
        <f t="shared" si="5"/>
        <v>3.7982156034077947</v>
      </c>
      <c r="U15" s="30">
        <f t="shared" si="6"/>
        <v>0.76474139665928753</v>
      </c>
      <c r="V15" s="22">
        <f t="shared" si="7"/>
        <v>8.7422687328100892</v>
      </c>
      <c r="W15" s="170">
        <v>0</v>
      </c>
      <c r="X15" s="4">
        <f t="shared" si="8"/>
        <v>8.7422687328100892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17.484537465620178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17.484537465620178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5</v>
      </c>
      <c r="J16" s="17">
        <f>Konvention_1slave-KOslave</f>
        <v>5</v>
      </c>
      <c r="K16" s="18">
        <f>Konvention_1slave-KKslave</f>
        <v>10</v>
      </c>
      <c r="L16" s="23">
        <f>(D16+E16+F16+G16+H16+I16+J16+K16)/3</f>
        <v>6.666666666666667</v>
      </c>
      <c r="M16" s="23">
        <f t="shared" si="1"/>
        <v>13.333333333333334</v>
      </c>
      <c r="N16" s="28">
        <f t="shared" si="2"/>
        <v>20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3220</v>
      </c>
      <c r="P16" s="11">
        <f>I16*J16*KKslave+I16*KOslave*K16+GEslave*J16*K16</f>
        <v>1625</v>
      </c>
      <c r="Q16" s="18">
        <f t="shared" si="3"/>
        <v>250</v>
      </c>
      <c r="R16" s="16">
        <f t="shared" si="10"/>
        <v>5095</v>
      </c>
      <c r="S16" s="29">
        <f t="shared" si="4"/>
        <v>4.2132809944389926</v>
      </c>
      <c r="T16" s="22">
        <f t="shared" si="5"/>
        <v>4.2525351651946357</v>
      </c>
      <c r="U16" s="30">
        <f t="shared" si="6"/>
        <v>0.98135426889106969</v>
      </c>
      <c r="V16" s="22">
        <f t="shared" si="7"/>
        <v>9.4471704285246982</v>
      </c>
      <c r="W16" s="170">
        <v>0</v>
      </c>
      <c r="X16" s="4">
        <f t="shared" si="8"/>
        <v>9.4471704285246982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18.894340857049396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18.894340857049396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5</v>
      </c>
      <c r="E17" s="17"/>
      <c r="F17" s="17"/>
      <c r="G17" s="17"/>
      <c r="H17" s="17"/>
      <c r="I17" s="17"/>
      <c r="J17" s="17">
        <f>Konvention_1slave-KOslave</f>
        <v>5</v>
      </c>
      <c r="K17" s="18"/>
      <c r="L17" s="23">
        <f>(D17+D17+J17)/3</f>
        <v>5</v>
      </c>
      <c r="M17" s="23">
        <f t="shared" si="1"/>
        <v>10</v>
      </c>
      <c r="N17" s="28">
        <f t="shared" si="2"/>
        <v>15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2940</v>
      </c>
      <c r="P17" s="11">
        <f>D17*D17*KOslave+D17*MUslave*J17+MUslave*D17*J17</f>
        <v>1050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16">
        <f t="shared" si="10"/>
        <v>4115</v>
      </c>
      <c r="S17" s="29">
        <f t="shared" si="4"/>
        <v>3.5722964763061968</v>
      </c>
      <c r="T17" s="22">
        <f t="shared" si="5"/>
        <v>2.5516403402187122</v>
      </c>
      <c r="U17" s="30">
        <f t="shared" si="6"/>
        <v>0.45565006075334141</v>
      </c>
      <c r="V17" s="22">
        <f t="shared" si="7"/>
        <v>6.57958687727825</v>
      </c>
      <c r="W17" s="170">
        <v>0</v>
      </c>
      <c r="X17" s="4">
        <f t="shared" si="8"/>
        <v>6.57958687727825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26.318347509113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26.318347509113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4</v>
      </c>
      <c r="F18" s="17"/>
      <c r="G18" s="17">
        <f>Konvention_1slave-CHslave</f>
        <v>4</v>
      </c>
      <c r="H18" s="17"/>
      <c r="I18" s="17"/>
      <c r="J18" s="17">
        <f>Konvention_1slave-KOslave</f>
        <v>5</v>
      </c>
      <c r="K18" s="18"/>
      <c r="L18" s="23">
        <f>(D18+E18+F18+G18+H18+I18+J18+K18)/3</f>
        <v>4.333333333333333</v>
      </c>
      <c r="M18" s="23">
        <f t="shared" si="1"/>
        <v>8.6666666666666661</v>
      </c>
      <c r="N18" s="28">
        <f t="shared" si="2"/>
        <v>13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2805</v>
      </c>
      <c r="P18" s="11">
        <f>E18*G18*KOslave+E18*CHslave*J18+KLslave*G18*J18</f>
        <v>824</v>
      </c>
      <c r="Q18" s="18">
        <f t="shared" si="3"/>
        <v>80</v>
      </c>
      <c r="R18" s="16">
        <f t="shared" si="10"/>
        <v>3709</v>
      </c>
      <c r="S18" s="29">
        <f t="shared" si="4"/>
        <v>3.2771636559719601</v>
      </c>
      <c r="T18" s="22">
        <f t="shared" si="5"/>
        <v>1.9254066684640962</v>
      </c>
      <c r="U18" s="30">
        <f t="shared" si="6"/>
        <v>0.28039902938797517</v>
      </c>
      <c r="V18" s="22">
        <f t="shared" si="7"/>
        <v>5.4829693538240312</v>
      </c>
      <c r="W18" s="170">
        <v>0</v>
      </c>
      <c r="X18" s="4">
        <f t="shared" si="8"/>
        <v>5.4829693538240312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5.4829693538240312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5.4829693538240312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4</v>
      </c>
      <c r="F19" s="17">
        <f>Konvention_1slave-INslave</f>
        <v>4</v>
      </c>
      <c r="G19" s="17"/>
      <c r="H19" s="17"/>
      <c r="I19" s="17"/>
      <c r="J19" s="17"/>
      <c r="K19" s="18"/>
      <c r="L19" s="23">
        <f>(E19+F19+F19)/3</f>
        <v>4</v>
      </c>
      <c r="M19" s="23">
        <f t="shared" si="1"/>
        <v>8</v>
      </c>
      <c r="N19" s="28">
        <f t="shared" si="2"/>
        <v>12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2700</v>
      </c>
      <c r="P19" s="11">
        <f>E19*F19*INslave+E19*INslave*F19+KLslave*F19*F19</f>
        <v>720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64</v>
      </c>
      <c r="R19" s="16">
        <f t="shared" si="10"/>
        <v>3484</v>
      </c>
      <c r="S19" s="29">
        <f t="shared" si="4"/>
        <v>3.0998851894374284</v>
      </c>
      <c r="T19" s="22">
        <f t="shared" si="5"/>
        <v>1.6532721010332951</v>
      </c>
      <c r="U19" s="30">
        <f t="shared" si="6"/>
        <v>0.22043628013777267</v>
      </c>
      <c r="V19" s="22">
        <f t="shared" si="7"/>
        <v>4.9735935706084966</v>
      </c>
      <c r="W19" s="170">
        <v>0</v>
      </c>
      <c r="X19" s="4">
        <f t="shared" si="8"/>
        <v>4.9735935706084966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19.894374282433986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19.894374282433986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4</v>
      </c>
      <c r="F20" s="17"/>
      <c r="G20" s="17">
        <f>Konvention_1slave-CHslave</f>
        <v>4</v>
      </c>
      <c r="H20" s="17"/>
      <c r="I20" s="17">
        <f>Konvention_1slave-GEslave</f>
        <v>5</v>
      </c>
      <c r="J20" s="17"/>
      <c r="K20" s="18"/>
      <c r="L20" s="23">
        <f>(D20+E20+F20+G20+H20+I20+J20+K20)/3</f>
        <v>4.333333333333333</v>
      </c>
      <c r="M20" s="23">
        <f t="shared" si="1"/>
        <v>8.6666666666666661</v>
      </c>
      <c r="N20" s="28">
        <f t="shared" si="2"/>
        <v>13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2805</v>
      </c>
      <c r="P20" s="11">
        <f>E20*G20*GEslave+E20*CHslave*I20+KLslave*G20*I20</f>
        <v>824</v>
      </c>
      <c r="Q20" s="18">
        <f t="shared" si="3"/>
        <v>80</v>
      </c>
      <c r="R20" s="16">
        <f t="shared" si="10"/>
        <v>3709</v>
      </c>
      <c r="S20" s="29">
        <f t="shared" si="4"/>
        <v>3.2771636559719601</v>
      </c>
      <c r="T20" s="22">
        <f t="shared" si="5"/>
        <v>1.9254066684640962</v>
      </c>
      <c r="U20" s="30">
        <f t="shared" si="6"/>
        <v>0.28039902938797517</v>
      </c>
      <c r="V20" s="22">
        <f t="shared" si="7"/>
        <v>5.4829693538240312</v>
      </c>
      <c r="W20" s="170">
        <v>0</v>
      </c>
      <c r="X20" s="4">
        <f t="shared" si="8"/>
        <v>5.4829693538240312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5.4829693538240312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5.4829693538240312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5</v>
      </c>
      <c r="E21" s="17"/>
      <c r="F21" s="17"/>
      <c r="G21" s="17"/>
      <c r="H21" s="17">
        <f>Konvention_1slave-FFslave</f>
        <v>5</v>
      </c>
      <c r="I21" s="17">
        <f>Konvention_1slave-GEslave</f>
        <v>5</v>
      </c>
      <c r="J21" s="17"/>
      <c r="K21" s="18"/>
      <c r="L21" s="23">
        <f>(D21+E21+F21+G21+H21+I21+J21+K21)/3</f>
        <v>5</v>
      </c>
      <c r="M21" s="23">
        <f t="shared" si="1"/>
        <v>10</v>
      </c>
      <c r="N21" s="28">
        <f t="shared" si="2"/>
        <v>15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2940</v>
      </c>
      <c r="P21" s="11">
        <f>D21*H21*GEslave+D21*FFslave*I21+MUslave*H21*I21</f>
        <v>1050</v>
      </c>
      <c r="Q21" s="18">
        <f t="shared" si="3"/>
        <v>125</v>
      </c>
      <c r="R21" s="16">
        <f t="shared" si="10"/>
        <v>4115</v>
      </c>
      <c r="S21" s="29">
        <f t="shared" si="4"/>
        <v>3.5722964763061968</v>
      </c>
      <c r="T21" s="22">
        <f t="shared" si="5"/>
        <v>2.5516403402187122</v>
      </c>
      <c r="U21" s="30">
        <f t="shared" si="6"/>
        <v>0.45565006075334141</v>
      </c>
      <c r="V21" s="22">
        <f t="shared" si="7"/>
        <v>6.57958687727825</v>
      </c>
      <c r="W21" s="170">
        <v>0</v>
      </c>
      <c r="X21" s="4">
        <f t="shared" si="8"/>
        <v>6.57958687727825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13.1591737545565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13.1591737545565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5</v>
      </c>
      <c r="E22" s="17"/>
      <c r="F22" s="17">
        <f>Konvention_1slave-INslave</f>
        <v>4</v>
      </c>
      <c r="G22" s="17"/>
      <c r="H22" s="17"/>
      <c r="I22" s="17">
        <f>Konvention_1slave-GEslave</f>
        <v>5</v>
      </c>
      <c r="J22" s="17"/>
      <c r="K22" s="18"/>
      <c r="L22" s="23">
        <f>(D22+E22+F22+G22+H22+I22+J22+K22)/3</f>
        <v>4.666666666666667</v>
      </c>
      <c r="M22" s="23">
        <f t="shared" si="1"/>
        <v>9.3333333333333339</v>
      </c>
      <c r="N22" s="28">
        <f t="shared" si="2"/>
        <v>14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2884</v>
      </c>
      <c r="P22" s="11">
        <f>D22*F22*GEslave+D22*INslave*I22+MUslave*F22*I22</f>
        <v>935</v>
      </c>
      <c r="Q22" s="18">
        <f t="shared" si="3"/>
        <v>100</v>
      </c>
      <c r="R22" s="16">
        <f t="shared" si="10"/>
        <v>3919</v>
      </c>
      <c r="S22" s="29">
        <f t="shared" si="4"/>
        <v>3.4342094071616911</v>
      </c>
      <c r="T22" s="22">
        <f t="shared" si="5"/>
        <v>2.2267585268350771</v>
      </c>
      <c r="U22" s="30">
        <f t="shared" si="6"/>
        <v>0.35723398826231184</v>
      </c>
      <c r="V22" s="22">
        <f t="shared" si="7"/>
        <v>6.0182019222590801</v>
      </c>
      <c r="W22" s="170">
        <v>0</v>
      </c>
      <c r="X22" s="4">
        <f t="shared" si="8"/>
        <v>6.0182019222590801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18.054605766777239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18.054605766777239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4</v>
      </c>
      <c r="F23" s="15"/>
      <c r="G23" s="15"/>
      <c r="H23" s="15"/>
      <c r="I23" s="15"/>
      <c r="J23" s="15">
        <f>Konvention_1slave-KOslave</f>
        <v>5</v>
      </c>
      <c r="K23" s="19">
        <f>Konvention_1slave-KKslave</f>
        <v>10</v>
      </c>
      <c r="L23" s="21">
        <f>(D23+E23+F23+G23+H23+I23+J23+K23)/3</f>
        <v>6.333333333333333</v>
      </c>
      <c r="M23" s="21">
        <f t="shared" si="1"/>
        <v>12.666666666666666</v>
      </c>
      <c r="N23" s="32">
        <f t="shared" si="2"/>
        <v>19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3279</v>
      </c>
      <c r="P23" s="15">
        <f>E23*J23*KKslave+E23*KOslave*K23+KLslave*J23*K23</f>
        <v>1490</v>
      </c>
      <c r="Q23" s="19">
        <f t="shared" si="3"/>
        <v>200</v>
      </c>
      <c r="R23" s="20">
        <f>SUM(O23:Q23)</f>
        <v>4969</v>
      </c>
      <c r="S23" s="33">
        <f t="shared" si="4"/>
        <v>4.1793117327430069</v>
      </c>
      <c r="T23" s="21">
        <f t="shared" si="5"/>
        <v>3.7982156034077947</v>
      </c>
      <c r="U23" s="34">
        <f t="shared" si="6"/>
        <v>0.76474139665928753</v>
      </c>
      <c r="V23" s="21">
        <f t="shared" si="7"/>
        <v>8.7422687328100892</v>
      </c>
      <c r="W23" s="170">
        <v>0</v>
      </c>
      <c r="X23" s="5">
        <f t="shared" si="8"/>
        <v>8.7422687328100892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8.7422687328100892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8.7422687328100892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5</v>
      </c>
      <c r="E25" s="51">
        <f>Konvention_1slave-KLslave</f>
        <v>4</v>
      </c>
      <c r="F25" s="51"/>
      <c r="G25" s="51">
        <f t="shared" ref="G25:G33" si="11">Konvention_1slave-CHslave</f>
        <v>4</v>
      </c>
      <c r="H25" s="51"/>
      <c r="I25" s="51"/>
      <c r="J25" s="51"/>
      <c r="K25" s="52"/>
      <c r="L25" s="23">
        <f>(D25+E25+F25+G25+H25+I25+J25+K25)/3</f>
        <v>4.333333333333333</v>
      </c>
      <c r="M25" s="23">
        <f t="shared" si="1"/>
        <v>8.6666666666666661</v>
      </c>
      <c r="N25" s="24">
        <f t="shared" si="2"/>
        <v>13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2805</v>
      </c>
      <c r="P25" s="11">
        <f>D25*E25*CHslave+D25*KLslave*G25+MUslave*E25*G25</f>
        <v>824</v>
      </c>
      <c r="Q25" s="52">
        <f t="shared" si="3"/>
        <v>80</v>
      </c>
      <c r="R25" s="50">
        <f>SUM(O25:Q25)</f>
        <v>3709</v>
      </c>
      <c r="S25" s="25">
        <f t="shared" si="4"/>
        <v>3.2771636559719601</v>
      </c>
      <c r="T25" s="26">
        <f t="shared" si="5"/>
        <v>1.9254066684640962</v>
      </c>
      <c r="U25" s="27">
        <f t="shared" si="6"/>
        <v>0.28039902938797517</v>
      </c>
      <c r="V25" s="25">
        <f t="shared" si="7"/>
        <v>5.4829693538240312</v>
      </c>
      <c r="W25" s="170">
        <v>0</v>
      </c>
      <c r="X25" s="3">
        <f t="shared" si="8"/>
        <v>5.4829693538240312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10.965938707648062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10.965938707648062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5</v>
      </c>
      <c r="E26" s="17"/>
      <c r="F26" s="17"/>
      <c r="G26" s="17">
        <f t="shared" si="11"/>
        <v>4</v>
      </c>
      <c r="H26" s="17"/>
      <c r="I26" s="17"/>
      <c r="J26" s="17"/>
      <c r="K26" s="18"/>
      <c r="L26" s="23">
        <f>(D26+G26+G26)/3</f>
        <v>4.333333333333333</v>
      </c>
      <c r="M26" s="23">
        <f t="shared" si="1"/>
        <v>8.6666666666666661</v>
      </c>
      <c r="N26" s="28">
        <f t="shared" si="2"/>
        <v>13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2805</v>
      </c>
      <c r="P26" s="11">
        <f>D26*G26*CHslave+D26*CHslave*G26+MUslave*G26*G26</f>
        <v>824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80</v>
      </c>
      <c r="R26" s="16">
        <f t="shared" ref="R26:R32" si="13">SUM(O26:Q26)</f>
        <v>3709</v>
      </c>
      <c r="S26" s="29">
        <f t="shared" si="4"/>
        <v>3.2771636559719601</v>
      </c>
      <c r="T26" s="22">
        <f t="shared" si="5"/>
        <v>1.9254066684640962</v>
      </c>
      <c r="U26" s="30">
        <f t="shared" si="6"/>
        <v>0.28039902938797517</v>
      </c>
      <c r="V26" s="29">
        <f t="shared" si="7"/>
        <v>5.4829693538240312</v>
      </c>
      <c r="W26" s="170">
        <v>0</v>
      </c>
      <c r="X26" s="4">
        <f t="shared" si="8"/>
        <v>5.4829693538240312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10.965938707648062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10.965938707648062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5</v>
      </c>
      <c r="E27" s="17"/>
      <c r="F27" s="17">
        <f t="shared" ref="F27:F33" si="14">Konvention_1slave-INslave</f>
        <v>4</v>
      </c>
      <c r="G27" s="17">
        <f t="shared" si="11"/>
        <v>4</v>
      </c>
      <c r="H27" s="17"/>
      <c r="I27" s="17"/>
      <c r="J27" s="17"/>
      <c r="K27" s="18"/>
      <c r="L27" s="23">
        <f t="shared" ref="L27:L33" si="15">(D27+E27+F27+G27+H27+I27+J27+K27)/3</f>
        <v>4.333333333333333</v>
      </c>
      <c r="M27" s="23">
        <f t="shared" si="1"/>
        <v>8.6666666666666661</v>
      </c>
      <c r="N27" s="28">
        <f t="shared" si="2"/>
        <v>13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2805</v>
      </c>
      <c r="P27" s="11">
        <f>D27*F27*CHslave+D27*INslave*G27+MUslave*F27*G27</f>
        <v>824</v>
      </c>
      <c r="Q27" s="18">
        <f t="shared" si="3"/>
        <v>80</v>
      </c>
      <c r="R27" s="16">
        <f t="shared" si="13"/>
        <v>3709</v>
      </c>
      <c r="S27" s="29">
        <f t="shared" si="4"/>
        <v>3.2771636559719601</v>
      </c>
      <c r="T27" s="22">
        <f t="shared" si="5"/>
        <v>1.9254066684640962</v>
      </c>
      <c r="U27" s="30">
        <f t="shared" si="6"/>
        <v>0.28039902938797517</v>
      </c>
      <c r="V27" s="29">
        <f t="shared" si="7"/>
        <v>5.4829693538240312</v>
      </c>
      <c r="W27" s="170">
        <v>0</v>
      </c>
      <c r="X27" s="4">
        <f t="shared" si="8"/>
        <v>5.4829693538240312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10.965938707648062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10.965938707648062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4</v>
      </c>
      <c r="F28" s="17">
        <f t="shared" si="14"/>
        <v>4</v>
      </c>
      <c r="G28" s="17">
        <f t="shared" si="11"/>
        <v>4</v>
      </c>
      <c r="H28" s="17"/>
      <c r="I28" s="17"/>
      <c r="J28" s="17"/>
      <c r="K28" s="18"/>
      <c r="L28" s="23">
        <f t="shared" si="15"/>
        <v>4</v>
      </c>
      <c r="M28" s="23">
        <f t="shared" si="1"/>
        <v>8</v>
      </c>
      <c r="N28" s="28">
        <f t="shared" si="2"/>
        <v>12</v>
      </c>
      <c r="O28" s="11">
        <f t="shared" si="16"/>
        <v>2700</v>
      </c>
      <c r="P28" s="11">
        <f>E28*F28*CHslave+E28*INslave*G28+KLslave*F28*G28</f>
        <v>720</v>
      </c>
      <c r="Q28" s="18">
        <f t="shared" si="3"/>
        <v>64</v>
      </c>
      <c r="R28" s="16">
        <f t="shared" si="13"/>
        <v>3484</v>
      </c>
      <c r="S28" s="29">
        <f t="shared" si="4"/>
        <v>3.0998851894374284</v>
      </c>
      <c r="T28" s="22">
        <f t="shared" si="5"/>
        <v>1.6532721010332951</v>
      </c>
      <c r="U28" s="30">
        <f t="shared" si="6"/>
        <v>0.22043628013777267</v>
      </c>
      <c r="V28" s="29">
        <f t="shared" si="7"/>
        <v>4.9735935706084966</v>
      </c>
      <c r="W28" s="170">
        <v>0</v>
      </c>
      <c r="X28" s="4">
        <f t="shared" si="8"/>
        <v>4.9735935706084966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9.9471871412169932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9.9471871412169932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4</v>
      </c>
      <c r="F29" s="17">
        <f t="shared" si="14"/>
        <v>4</v>
      </c>
      <c r="G29" s="17">
        <f t="shared" si="11"/>
        <v>4</v>
      </c>
      <c r="H29" s="17"/>
      <c r="I29" s="17"/>
      <c r="J29" s="17"/>
      <c r="K29" s="18"/>
      <c r="L29" s="23">
        <f t="shared" si="15"/>
        <v>4</v>
      </c>
      <c r="M29" s="23">
        <f t="shared" si="1"/>
        <v>8</v>
      </c>
      <c r="N29" s="28">
        <f t="shared" si="2"/>
        <v>12</v>
      </c>
      <c r="O29" s="11">
        <f t="shared" si="16"/>
        <v>2700</v>
      </c>
      <c r="P29" s="11">
        <f>E29*F29*CHslave+E29*INslave*G29+KLslave*F29*G29</f>
        <v>720</v>
      </c>
      <c r="Q29" s="18">
        <f t="shared" si="3"/>
        <v>64</v>
      </c>
      <c r="R29" s="16">
        <f t="shared" si="13"/>
        <v>3484</v>
      </c>
      <c r="S29" s="29">
        <f t="shared" si="4"/>
        <v>3.0998851894374284</v>
      </c>
      <c r="T29" s="22">
        <f t="shared" si="5"/>
        <v>1.6532721010332951</v>
      </c>
      <c r="U29" s="30">
        <f t="shared" si="6"/>
        <v>0.22043628013777267</v>
      </c>
      <c r="V29" s="29">
        <f t="shared" si="7"/>
        <v>4.9735935706084966</v>
      </c>
      <c r="W29" s="170">
        <v>0</v>
      </c>
      <c r="X29" s="4">
        <f t="shared" si="8"/>
        <v>4.9735935706084966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14.92078071182549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14.92078071182549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4</v>
      </c>
      <c r="F30" s="17">
        <f t="shared" si="14"/>
        <v>4</v>
      </c>
      <c r="G30" s="17">
        <f t="shared" si="11"/>
        <v>4</v>
      </c>
      <c r="H30" s="17"/>
      <c r="I30" s="17"/>
      <c r="J30" s="17"/>
      <c r="K30" s="18"/>
      <c r="L30" s="23">
        <f t="shared" si="15"/>
        <v>4</v>
      </c>
      <c r="M30" s="23">
        <f t="shared" si="1"/>
        <v>8</v>
      </c>
      <c r="N30" s="28">
        <f t="shared" si="2"/>
        <v>12</v>
      </c>
      <c r="O30" s="11">
        <f t="shared" si="16"/>
        <v>2700</v>
      </c>
      <c r="P30" s="11">
        <f>E30*F30*CHslave+E30*INslave*G30+KLslave*F30*G30</f>
        <v>720</v>
      </c>
      <c r="Q30" s="18">
        <f t="shared" si="3"/>
        <v>64</v>
      </c>
      <c r="R30" s="16">
        <f t="shared" si="13"/>
        <v>3484</v>
      </c>
      <c r="S30" s="29">
        <f t="shared" si="4"/>
        <v>3.0998851894374284</v>
      </c>
      <c r="T30" s="22">
        <f t="shared" si="5"/>
        <v>1.6532721010332951</v>
      </c>
      <c r="U30" s="30">
        <f t="shared" si="6"/>
        <v>0.22043628013777267</v>
      </c>
      <c r="V30" s="29">
        <f t="shared" si="7"/>
        <v>4.9735935706084966</v>
      </c>
      <c r="W30" s="170">
        <v>0</v>
      </c>
      <c r="X30" s="4">
        <f t="shared" si="8"/>
        <v>4.9735935706084966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14.92078071182549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14.92078071182549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5</v>
      </c>
      <c r="E31" s="17"/>
      <c r="F31" s="17">
        <f t="shared" si="14"/>
        <v>4</v>
      </c>
      <c r="G31" s="17">
        <f t="shared" si="11"/>
        <v>4</v>
      </c>
      <c r="H31" s="17"/>
      <c r="I31" s="17"/>
      <c r="J31" s="17"/>
      <c r="K31" s="18"/>
      <c r="L31" s="23">
        <f t="shared" si="15"/>
        <v>4.333333333333333</v>
      </c>
      <c r="M31" s="23">
        <f t="shared" si="1"/>
        <v>8.6666666666666661</v>
      </c>
      <c r="N31" s="28">
        <f t="shared" si="2"/>
        <v>13</v>
      </c>
      <c r="O31" s="11">
        <f t="shared" si="16"/>
        <v>2805</v>
      </c>
      <c r="P31" s="11">
        <f>D31*F31*CHslave+D31*INslave*G31+MUslave*F31*G31</f>
        <v>824</v>
      </c>
      <c r="Q31" s="18">
        <f t="shared" si="3"/>
        <v>80</v>
      </c>
      <c r="R31" s="16">
        <f t="shared" si="13"/>
        <v>3709</v>
      </c>
      <c r="S31" s="29">
        <f t="shared" si="4"/>
        <v>3.2771636559719601</v>
      </c>
      <c r="T31" s="22">
        <f t="shared" si="5"/>
        <v>1.9254066684640962</v>
      </c>
      <c r="U31" s="30">
        <f t="shared" si="6"/>
        <v>0.28039902938797517</v>
      </c>
      <c r="V31" s="29">
        <f t="shared" si="7"/>
        <v>5.4829693538240312</v>
      </c>
      <c r="W31" s="170">
        <v>0</v>
      </c>
      <c r="X31" s="4">
        <f t="shared" si="8"/>
        <v>5.4829693538240312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16.448908061472093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16.448908061472093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4</v>
      </c>
      <c r="H32" s="17"/>
      <c r="I32" s="17">
        <f>Konvention_1slave-GEslave</f>
        <v>5</v>
      </c>
      <c r="J32" s="17"/>
      <c r="K32" s="18"/>
      <c r="L32" s="23">
        <f t="shared" si="15"/>
        <v>4.333333333333333</v>
      </c>
      <c r="M32" s="23">
        <f t="shared" si="1"/>
        <v>8.6666666666666661</v>
      </c>
      <c r="N32" s="28">
        <f t="shared" si="2"/>
        <v>13</v>
      </c>
      <c r="O32" s="11">
        <f t="shared" si="16"/>
        <v>2805</v>
      </c>
      <c r="P32" s="11">
        <f>F32*G32*GEslave+F32*CHslave*I32+INslave*G32*I32</f>
        <v>824</v>
      </c>
      <c r="Q32" s="18">
        <f t="shared" si="3"/>
        <v>80</v>
      </c>
      <c r="R32" s="16">
        <f t="shared" si="13"/>
        <v>3709</v>
      </c>
      <c r="S32" s="29">
        <f t="shared" si="4"/>
        <v>3.2771636559719601</v>
      </c>
      <c r="T32" s="22">
        <f t="shared" si="5"/>
        <v>1.9254066684640962</v>
      </c>
      <c r="U32" s="30">
        <f t="shared" si="6"/>
        <v>0.28039902938797517</v>
      </c>
      <c r="V32" s="29">
        <f t="shared" si="7"/>
        <v>5.4829693538240312</v>
      </c>
      <c r="W32" s="170">
        <v>0</v>
      </c>
      <c r="X32" s="4">
        <f t="shared" si="8"/>
        <v>5.4829693538240312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10.965938707648062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10.965938707648062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5</v>
      </c>
      <c r="E33" s="15"/>
      <c r="F33" s="15">
        <f t="shared" si="14"/>
        <v>4</v>
      </c>
      <c r="G33" s="15">
        <f t="shared" si="11"/>
        <v>4</v>
      </c>
      <c r="H33" s="15"/>
      <c r="I33" s="15"/>
      <c r="J33" s="15"/>
      <c r="K33" s="19"/>
      <c r="L33" s="33">
        <f t="shared" si="15"/>
        <v>4.333333333333333</v>
      </c>
      <c r="M33" s="21">
        <f t="shared" si="1"/>
        <v>8.6666666666666661</v>
      </c>
      <c r="N33" s="32">
        <f t="shared" si="2"/>
        <v>13</v>
      </c>
      <c r="O33" s="15">
        <f t="shared" si="16"/>
        <v>2805</v>
      </c>
      <c r="P33" s="15">
        <f>D33*F33*CHslave+D33*INslave*G33+MUslave*F33*G33</f>
        <v>824</v>
      </c>
      <c r="Q33" s="19">
        <f t="shared" si="3"/>
        <v>80</v>
      </c>
      <c r="R33" s="20">
        <f>SUM(O33:Q33)</f>
        <v>3709</v>
      </c>
      <c r="S33" s="33">
        <f t="shared" si="4"/>
        <v>3.2771636559719601</v>
      </c>
      <c r="T33" s="21">
        <f t="shared" si="5"/>
        <v>1.9254066684640962</v>
      </c>
      <c r="U33" s="34">
        <f t="shared" si="6"/>
        <v>0.28039902938797517</v>
      </c>
      <c r="V33" s="33">
        <f t="shared" si="7"/>
        <v>5.4829693538240312</v>
      </c>
      <c r="W33" s="170">
        <v>0</v>
      </c>
      <c r="X33" s="5">
        <f t="shared" si="8"/>
        <v>5.4829693538240312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21.931877415296125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21.931877415296125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5</v>
      </c>
      <c r="E35" s="51"/>
      <c r="F35" s="51">
        <f>Konvention_1slave-INslave</f>
        <v>4</v>
      </c>
      <c r="G35" s="51"/>
      <c r="H35" s="51"/>
      <c r="I35" s="51">
        <f>Konvention_1slave-GEslave</f>
        <v>5</v>
      </c>
      <c r="J35" s="51"/>
      <c r="K35" s="52"/>
      <c r="L35" s="23">
        <f>(D35+E35+F35+G35+H35+I35+J35+K35)/3</f>
        <v>4.666666666666667</v>
      </c>
      <c r="M35" s="23">
        <f t="shared" si="1"/>
        <v>9.3333333333333339</v>
      </c>
      <c r="N35" s="24">
        <f t="shared" si="2"/>
        <v>14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2884</v>
      </c>
      <c r="P35" s="11">
        <f>D35*F35*GEslave+D35*INslave*I35+MUslave*F35*I35</f>
        <v>935</v>
      </c>
      <c r="Q35" s="52">
        <f t="shared" si="3"/>
        <v>100</v>
      </c>
      <c r="R35" s="50">
        <f t="shared" ref="R35:R41" si="17">SUM(O35:Q35)</f>
        <v>3919</v>
      </c>
      <c r="S35" s="25">
        <f t="shared" si="4"/>
        <v>3.4342094071616911</v>
      </c>
      <c r="T35" s="26">
        <f t="shared" si="5"/>
        <v>2.2267585268350771</v>
      </c>
      <c r="U35" s="27">
        <f t="shared" si="6"/>
        <v>0.35723398826231184</v>
      </c>
      <c r="V35" s="25">
        <f t="shared" si="7"/>
        <v>6.0182019222590801</v>
      </c>
      <c r="W35" s="170">
        <v>0</v>
      </c>
      <c r="X35" s="3">
        <f t="shared" si="8"/>
        <v>6.0182019222590801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18.054605766777239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18.054605766777239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4</v>
      </c>
      <c r="F36" s="17"/>
      <c r="G36" s="17"/>
      <c r="H36" s="17">
        <f>Konvention_1slave-FFslave</f>
        <v>5</v>
      </c>
      <c r="I36" s="17"/>
      <c r="J36" s="17"/>
      <c r="K36" s="18">
        <f>Konvention_1slave-KKslave</f>
        <v>10</v>
      </c>
      <c r="L36" s="23">
        <f>(D36+E36+F36+G36+H36+I36+J36+K36)/3</f>
        <v>6.333333333333333</v>
      </c>
      <c r="M36" s="23">
        <f t="shared" si="1"/>
        <v>12.666666666666666</v>
      </c>
      <c r="N36" s="28">
        <f t="shared" si="2"/>
        <v>19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3279</v>
      </c>
      <c r="P36" s="11">
        <f>E36*H36*KKslave+E36*FFslave*K36+KLslave*H36*K36</f>
        <v>1490</v>
      </c>
      <c r="Q36" s="18">
        <f t="shared" si="3"/>
        <v>200</v>
      </c>
      <c r="R36" s="16">
        <f t="shared" si="17"/>
        <v>4969</v>
      </c>
      <c r="S36" s="29">
        <f t="shared" si="4"/>
        <v>4.1793117327430069</v>
      </c>
      <c r="T36" s="22">
        <f t="shared" si="5"/>
        <v>3.7982156034077947</v>
      </c>
      <c r="U36" s="30">
        <f t="shared" si="6"/>
        <v>0.76474139665928753</v>
      </c>
      <c r="V36" s="29">
        <f t="shared" si="7"/>
        <v>8.7422687328100892</v>
      </c>
      <c r="W36" s="170">
        <v>0</v>
      </c>
      <c r="X36" s="4">
        <f t="shared" si="8"/>
        <v>8.7422687328100892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8.7422687328100892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8.7422687328100892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5</v>
      </c>
      <c r="I37" s="17">
        <f>Konvention_1slave-GEslave</f>
        <v>5</v>
      </c>
      <c r="J37" s="17">
        <f>Konvention_1slave-KOslave</f>
        <v>5</v>
      </c>
      <c r="K37" s="18"/>
      <c r="L37" s="23">
        <f>(D37+E37+F37+G37+H37+I37+J37+K37)/3</f>
        <v>5</v>
      </c>
      <c r="M37" s="23">
        <f t="shared" si="1"/>
        <v>10</v>
      </c>
      <c r="N37" s="28">
        <f t="shared" si="2"/>
        <v>15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2940</v>
      </c>
      <c r="P37" s="11">
        <f>H37*I37*KOslave+H37*GEslave*J37+FFslave*I37*J37</f>
        <v>1050</v>
      </c>
      <c r="Q37" s="18">
        <f t="shared" si="3"/>
        <v>125</v>
      </c>
      <c r="R37" s="16">
        <f t="shared" si="17"/>
        <v>4115</v>
      </c>
      <c r="S37" s="29">
        <f t="shared" si="4"/>
        <v>3.5722964763061968</v>
      </c>
      <c r="T37" s="22">
        <f t="shared" si="5"/>
        <v>2.5516403402187122</v>
      </c>
      <c r="U37" s="30">
        <f t="shared" si="6"/>
        <v>0.45565006075334141</v>
      </c>
      <c r="V37" s="29">
        <f t="shared" si="7"/>
        <v>6.57958687727825</v>
      </c>
      <c r="W37" s="170">
        <v>0</v>
      </c>
      <c r="X37" s="4">
        <f t="shared" si="8"/>
        <v>6.57958687727825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6.57958687727825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6.57958687727825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4</v>
      </c>
      <c r="F38" s="17">
        <f>Konvention_1slave-INslave</f>
        <v>4</v>
      </c>
      <c r="G38" s="17"/>
      <c r="H38" s="17"/>
      <c r="I38" s="17"/>
      <c r="J38" s="17"/>
      <c r="K38" s="18"/>
      <c r="L38" s="23">
        <f>(E38+F38+F38)/3</f>
        <v>4</v>
      </c>
      <c r="M38" s="23">
        <f t="shared" si="1"/>
        <v>8</v>
      </c>
      <c r="N38" s="28">
        <f t="shared" si="2"/>
        <v>12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2700</v>
      </c>
      <c r="P38" s="11">
        <f>E38*F38*INslave+E38*INslave*F38+KLslave*F38*F38</f>
        <v>720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64</v>
      </c>
      <c r="R38" s="16">
        <f t="shared" si="17"/>
        <v>3484</v>
      </c>
      <c r="S38" s="29">
        <f t="shared" si="4"/>
        <v>3.0998851894374284</v>
      </c>
      <c r="T38" s="22">
        <f t="shared" si="5"/>
        <v>1.6532721010332951</v>
      </c>
      <c r="U38" s="30">
        <f t="shared" si="6"/>
        <v>0.22043628013777267</v>
      </c>
      <c r="V38" s="29">
        <f t="shared" si="7"/>
        <v>4.9735935706084966</v>
      </c>
      <c r="W38" s="170">
        <v>0</v>
      </c>
      <c r="X38" s="4">
        <f t="shared" si="8"/>
        <v>4.9735935706084966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9.9471871412169932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9.9471871412169932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4</v>
      </c>
      <c r="F39" s="17"/>
      <c r="G39" s="17"/>
      <c r="H39" s="17">
        <f>Konvention_1slave-FFslave</f>
        <v>5</v>
      </c>
      <c r="I39" s="17"/>
      <c r="J39" s="17">
        <f>Konvention_1slave-KOslave</f>
        <v>5</v>
      </c>
      <c r="K39" s="18"/>
      <c r="L39" s="23">
        <f>(D39+E39+F39+G39+H39+I39+J39+K39)/3</f>
        <v>4.666666666666667</v>
      </c>
      <c r="M39" s="23">
        <f t="shared" si="1"/>
        <v>9.3333333333333339</v>
      </c>
      <c r="N39" s="28">
        <f t="shared" si="2"/>
        <v>14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2884</v>
      </c>
      <c r="P39" s="11">
        <f>E39*H39*KOslave+E39*FFslave*J39+KLslave*H39*J39</f>
        <v>935</v>
      </c>
      <c r="Q39" s="18">
        <f>IFERROR(D39^SIGN(D39),1)*IFERROR(E39^SIGN(E39),1)*IFERROR(F39^SIGN(F39),1)*IFERROR(G39^SIGN(G39),1)*IFERROR(H39^SIGN(H39),1)*IFERROR(I39^SIGN(I39),1)*IFERROR(J39^SIGN(J39),1)*IFERROR(K39^SIGN(K39),1)</f>
        <v>100</v>
      </c>
      <c r="R39" s="16">
        <f t="shared" si="17"/>
        <v>3919</v>
      </c>
      <c r="S39" s="29">
        <f t="shared" si="4"/>
        <v>3.4342094071616911</v>
      </c>
      <c r="T39" s="22">
        <f t="shared" si="5"/>
        <v>2.2267585268350771</v>
      </c>
      <c r="U39" s="30">
        <f t="shared" si="6"/>
        <v>0.35723398826231184</v>
      </c>
      <c r="V39" s="29">
        <f t="shared" si="7"/>
        <v>6.0182019222590801</v>
      </c>
      <c r="W39" s="170">
        <v>0</v>
      </c>
      <c r="X39" s="4">
        <f t="shared" si="8"/>
        <v>6.0182019222590801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18.054605766777239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18.054605766777239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5</v>
      </c>
      <c r="E40" s="17"/>
      <c r="F40" s="17"/>
      <c r="G40" s="17">
        <f>Konvention_1slave-CHslave</f>
        <v>4</v>
      </c>
      <c r="H40" s="17"/>
      <c r="I40" s="17"/>
      <c r="J40" s="17"/>
      <c r="K40" s="18"/>
      <c r="L40" s="23">
        <f>(D40+D40+G40)/3</f>
        <v>4.666666666666667</v>
      </c>
      <c r="M40" s="23">
        <f t="shared" si="1"/>
        <v>9.3333333333333339</v>
      </c>
      <c r="N40" s="28">
        <f t="shared" si="2"/>
        <v>14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2884</v>
      </c>
      <c r="P40" s="11">
        <f>D40*D40*CHslave+D40*MUslave*G40+MUslave*D40*G40</f>
        <v>935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100</v>
      </c>
      <c r="R40" s="16">
        <f t="shared" si="17"/>
        <v>3919</v>
      </c>
      <c r="S40" s="29">
        <f t="shared" si="4"/>
        <v>3.4342094071616911</v>
      </c>
      <c r="T40" s="22">
        <f t="shared" si="5"/>
        <v>2.2267585268350771</v>
      </c>
      <c r="U40" s="30">
        <f t="shared" si="6"/>
        <v>0.35723398826231184</v>
      </c>
      <c r="V40" s="29">
        <f t="shared" si="7"/>
        <v>6.0182019222590801</v>
      </c>
      <c r="W40" s="170">
        <v>0</v>
      </c>
      <c r="X40" s="4">
        <f t="shared" si="8"/>
        <v>6.0182019222590801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18.054605766777239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18.054605766777239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5</v>
      </c>
      <c r="E41" s="15"/>
      <c r="F41" s="15"/>
      <c r="G41" s="15"/>
      <c r="H41" s="15"/>
      <c r="I41" s="15">
        <f>Konvention_1slave-GEslave</f>
        <v>5</v>
      </c>
      <c r="J41" s="15">
        <f>Konvention_1slave-KOslave</f>
        <v>5</v>
      </c>
      <c r="K41" s="19"/>
      <c r="L41" s="33">
        <f>(D41+E41+F41+G41+H41+I41+J41+K41)/3</f>
        <v>5</v>
      </c>
      <c r="M41" s="21">
        <f t="shared" si="1"/>
        <v>10</v>
      </c>
      <c r="N41" s="32">
        <f t="shared" si="2"/>
        <v>15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2940</v>
      </c>
      <c r="P41" s="15">
        <f>D41*I41*KOslave+D41*GEslave*J41+MUslave*I41*J41</f>
        <v>1050</v>
      </c>
      <c r="Q41" s="19">
        <f t="shared" si="3"/>
        <v>125</v>
      </c>
      <c r="R41" s="20">
        <f t="shared" si="17"/>
        <v>4115</v>
      </c>
      <c r="S41" s="33">
        <f t="shared" si="4"/>
        <v>3.5722964763061968</v>
      </c>
      <c r="T41" s="21">
        <f t="shared" si="5"/>
        <v>2.5516403402187122</v>
      </c>
      <c r="U41" s="34">
        <f t="shared" si="6"/>
        <v>0.45565006075334141</v>
      </c>
      <c r="V41" s="33">
        <f t="shared" si="7"/>
        <v>6.57958687727825</v>
      </c>
      <c r="W41" s="170">
        <v>0</v>
      </c>
      <c r="X41" s="5">
        <f t="shared" si="8"/>
        <v>6.57958687727825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19.738760631834751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19.738760631834751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4</v>
      </c>
      <c r="F43" s="51">
        <f t="shared" ref="F43:F48" si="20">Konvention_1slave-INslave</f>
        <v>4</v>
      </c>
      <c r="G43" s="51"/>
      <c r="H43" s="51"/>
      <c r="I43" s="51"/>
      <c r="J43" s="51"/>
      <c r="K43" s="52"/>
      <c r="L43" s="23">
        <f>(E43+E43+F43)/3</f>
        <v>4</v>
      </c>
      <c r="M43" s="23">
        <f t="shared" si="1"/>
        <v>8</v>
      </c>
      <c r="N43" s="24">
        <f t="shared" si="2"/>
        <v>12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2700</v>
      </c>
      <c r="P43" s="11">
        <f>E43*E43*INslave+E43*KLslave*F43+KLslave*E43*F43</f>
        <v>720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64</v>
      </c>
      <c r="R43" s="50">
        <f>SUM(O43:Q43)</f>
        <v>3484</v>
      </c>
      <c r="S43" s="25">
        <f t="shared" si="4"/>
        <v>3.0998851894374284</v>
      </c>
      <c r="T43" s="26">
        <f t="shared" si="5"/>
        <v>1.6532721010332951</v>
      </c>
      <c r="U43" s="27">
        <f t="shared" si="6"/>
        <v>0.22043628013777267</v>
      </c>
      <c r="V43" s="25">
        <f t="shared" si="7"/>
        <v>4.9735935706084966</v>
      </c>
      <c r="W43" s="170">
        <v>0</v>
      </c>
      <c r="X43" s="3">
        <f t="shared" si="8"/>
        <v>4.9735935706084966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4.9735935706084966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4.9735935706084966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4</v>
      </c>
      <c r="M44" s="23">
        <f t="shared" si="1"/>
        <v>8</v>
      </c>
      <c r="N44" s="28">
        <f t="shared" si="2"/>
        <v>12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2700</v>
      </c>
      <c r="P44" s="11">
        <f>E44*E44*INslave+E44*KLslave*F44+KLslave*E44*F44</f>
        <v>720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64</v>
      </c>
      <c r="R44" s="16">
        <f t="shared" ref="R44:R53" si="22">SUM(O44:Q44)</f>
        <v>3484</v>
      </c>
      <c r="S44" s="29">
        <f t="shared" si="4"/>
        <v>3.0998851894374284</v>
      </c>
      <c r="T44" s="22">
        <f t="shared" si="5"/>
        <v>1.6532721010332951</v>
      </c>
      <c r="U44" s="30">
        <f t="shared" si="6"/>
        <v>0.22043628013777267</v>
      </c>
      <c r="V44" s="29">
        <f t="shared" si="7"/>
        <v>4.9735935706084966</v>
      </c>
      <c r="W44" s="170">
        <v>0</v>
      </c>
      <c r="X44" s="4">
        <f t="shared" si="8"/>
        <v>4.9735935706084966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9.9471871412169932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9.9471871412169932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4</v>
      </c>
      <c r="M45" s="23">
        <f t="shared" si="1"/>
        <v>8</v>
      </c>
      <c r="N45" s="28">
        <f t="shared" si="2"/>
        <v>12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2700</v>
      </c>
      <c r="P45" s="11">
        <f>E45*E45*INslave+E45*KLslave*F45+KLslave*E45*F45</f>
        <v>720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64</v>
      </c>
      <c r="R45" s="16">
        <f t="shared" si="22"/>
        <v>3484</v>
      </c>
      <c r="S45" s="29">
        <f t="shared" si="4"/>
        <v>3.0998851894374284</v>
      </c>
      <c r="T45" s="22">
        <f t="shared" si="5"/>
        <v>1.6532721010332951</v>
      </c>
      <c r="U45" s="30">
        <f t="shared" si="6"/>
        <v>0.22043628013777267</v>
      </c>
      <c r="V45" s="29">
        <f t="shared" si="7"/>
        <v>4.9735935706084966</v>
      </c>
      <c r="W45" s="170">
        <v>0</v>
      </c>
      <c r="X45" s="4">
        <f t="shared" si="8"/>
        <v>4.9735935706084966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9.9471871412169932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9.9471871412169932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4</v>
      </c>
      <c r="M46" s="23">
        <f t="shared" si="1"/>
        <v>8</v>
      </c>
      <c r="N46" s="28">
        <f t="shared" si="2"/>
        <v>12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2700</v>
      </c>
      <c r="P46" s="11">
        <f>E46*E46*INslave+E46*KLslave*F46+KLslave*E46*F46</f>
        <v>720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64</v>
      </c>
      <c r="R46" s="16">
        <f t="shared" si="22"/>
        <v>3484</v>
      </c>
      <c r="S46" s="29">
        <f t="shared" si="4"/>
        <v>3.0998851894374284</v>
      </c>
      <c r="T46" s="22">
        <f t="shared" si="5"/>
        <v>1.6532721010332951</v>
      </c>
      <c r="U46" s="30">
        <f t="shared" si="6"/>
        <v>0.22043628013777267</v>
      </c>
      <c r="V46" s="29">
        <f t="shared" si="7"/>
        <v>4.9735935706084966</v>
      </c>
      <c r="W46" s="170">
        <v>0</v>
      </c>
      <c r="X46" s="4">
        <f t="shared" si="8"/>
        <v>4.9735935706084966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9.9471871412169932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9.9471871412169932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5</v>
      </c>
      <c r="E47" s="17">
        <f t="shared" si="19"/>
        <v>4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4.333333333333333</v>
      </c>
      <c r="M47" s="23">
        <f t="shared" si="1"/>
        <v>8.6666666666666661</v>
      </c>
      <c r="N47" s="28">
        <f t="shared" si="2"/>
        <v>13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2805</v>
      </c>
      <c r="P47" s="11">
        <f>D47*E47*INslave+D47*KLslave*F47+MUslave*E47*F47</f>
        <v>824</v>
      </c>
      <c r="Q47" s="18">
        <f t="shared" si="3"/>
        <v>80</v>
      </c>
      <c r="R47" s="16">
        <f t="shared" si="22"/>
        <v>3709</v>
      </c>
      <c r="S47" s="29">
        <f t="shared" si="4"/>
        <v>3.2771636559719601</v>
      </c>
      <c r="T47" s="22">
        <f t="shared" si="5"/>
        <v>1.9254066684640962</v>
      </c>
      <c r="U47" s="30">
        <f t="shared" si="6"/>
        <v>0.28039902938797517</v>
      </c>
      <c r="V47" s="29">
        <f t="shared" si="7"/>
        <v>5.4829693538240312</v>
      </c>
      <c r="W47" s="170">
        <v>0</v>
      </c>
      <c r="X47" s="4">
        <f t="shared" si="8"/>
        <v>5.4829693538240312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10.965938707648062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10.965938707648062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4</v>
      </c>
      <c r="M48" s="23">
        <f t="shared" si="1"/>
        <v>8</v>
      </c>
      <c r="N48" s="28">
        <f t="shared" si="2"/>
        <v>12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2700</v>
      </c>
      <c r="P48" s="11">
        <f>E48*E48*INslave+E48*KLslave*F48+KLslave*E48*F48</f>
        <v>720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64</v>
      </c>
      <c r="R48" s="16">
        <f t="shared" si="22"/>
        <v>3484</v>
      </c>
      <c r="S48" s="29">
        <f t="shared" si="4"/>
        <v>3.0998851894374284</v>
      </c>
      <c r="T48" s="22">
        <f t="shared" si="5"/>
        <v>1.6532721010332951</v>
      </c>
      <c r="U48" s="30">
        <f t="shared" si="6"/>
        <v>0.22043628013777267</v>
      </c>
      <c r="V48" s="29">
        <f t="shared" si="7"/>
        <v>4.9735935706084966</v>
      </c>
      <c r="W48" s="170">
        <v>0</v>
      </c>
      <c r="X48" s="4">
        <f t="shared" si="8"/>
        <v>4.9735935706084966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14.92078071182549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14.92078071182549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Konvention_1slave-FFslave</f>
        <v>5</v>
      </c>
      <c r="I49" s="17"/>
      <c r="J49" s="17"/>
      <c r="K49" s="18"/>
      <c r="L49" s="23">
        <f>(E49+E49+H49)/3</f>
        <v>4.333333333333333</v>
      </c>
      <c r="M49" s="23">
        <f t="shared" si="1"/>
        <v>8.6666666666666661</v>
      </c>
      <c r="N49" s="28">
        <f t="shared" si="2"/>
        <v>13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2805</v>
      </c>
      <c r="P49" s="11">
        <f>E49*E49*FFslave+E49*KLslave*H49+KLslave*E49*H49</f>
        <v>824</v>
      </c>
      <c r="Q49" s="18">
        <f t="shared" si="23"/>
        <v>80</v>
      </c>
      <c r="R49" s="16">
        <f t="shared" si="22"/>
        <v>3709</v>
      </c>
      <c r="S49" s="29">
        <f t="shared" si="4"/>
        <v>3.2771636559719601</v>
      </c>
      <c r="T49" s="22">
        <f t="shared" si="5"/>
        <v>1.9254066684640962</v>
      </c>
      <c r="U49" s="30">
        <f t="shared" si="6"/>
        <v>0.28039902938797517</v>
      </c>
      <c r="V49" s="29">
        <f t="shared" si="7"/>
        <v>5.4829693538240312</v>
      </c>
      <c r="W49" s="170">
        <v>0</v>
      </c>
      <c r="X49" s="4">
        <f t="shared" si="8"/>
        <v>5.4829693538240312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10.965938707648062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10.965938707648062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Konvention_1slave-INslave</f>
        <v>4</v>
      </c>
      <c r="G50" s="17"/>
      <c r="H50" s="17"/>
      <c r="I50" s="17"/>
      <c r="J50" s="17"/>
      <c r="K50" s="18"/>
      <c r="L50" s="23">
        <f>(E50+E50+F50)/3</f>
        <v>4</v>
      </c>
      <c r="M50" s="23">
        <f t="shared" si="1"/>
        <v>8</v>
      </c>
      <c r="N50" s="28">
        <f t="shared" si="2"/>
        <v>12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2700</v>
      </c>
      <c r="P50" s="11">
        <f>E50*E50*INslave+E50*KLslave*F50+KLslave*E50*F50</f>
        <v>720</v>
      </c>
      <c r="Q50" s="18">
        <f t="shared" si="23"/>
        <v>64</v>
      </c>
      <c r="R50" s="16">
        <f t="shared" si="22"/>
        <v>3484</v>
      </c>
      <c r="S50" s="29">
        <f t="shared" si="4"/>
        <v>3.0998851894374284</v>
      </c>
      <c r="T50" s="22">
        <f t="shared" si="5"/>
        <v>1.6532721010332951</v>
      </c>
      <c r="U50" s="30">
        <f t="shared" si="6"/>
        <v>0.22043628013777267</v>
      </c>
      <c r="V50" s="29">
        <f t="shared" si="7"/>
        <v>4.9735935706084966</v>
      </c>
      <c r="W50" s="170">
        <v>0</v>
      </c>
      <c r="X50" s="4">
        <f t="shared" si="8"/>
        <v>4.9735935706084966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4.9735935706084966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4.9735935706084966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Konvention_1slave-INslave</f>
        <v>4</v>
      </c>
      <c r="G51" s="17"/>
      <c r="H51" s="17"/>
      <c r="I51" s="17"/>
      <c r="J51" s="17"/>
      <c r="K51" s="18"/>
      <c r="L51" s="23">
        <f>(E51+E51+F51)/3</f>
        <v>4</v>
      </c>
      <c r="M51" s="23">
        <f t="shared" si="1"/>
        <v>8</v>
      </c>
      <c r="N51" s="28">
        <f t="shared" si="2"/>
        <v>12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2700</v>
      </c>
      <c r="P51" s="11">
        <f>E51*E51*INslave+E51*KLslave*F51+KLslave*E51*F51</f>
        <v>720</v>
      </c>
      <c r="Q51" s="18">
        <f t="shared" si="23"/>
        <v>64</v>
      </c>
      <c r="R51" s="16">
        <f t="shared" si="22"/>
        <v>3484</v>
      </c>
      <c r="S51" s="29">
        <f t="shared" si="4"/>
        <v>3.0998851894374284</v>
      </c>
      <c r="T51" s="22">
        <f t="shared" si="5"/>
        <v>1.6532721010332951</v>
      </c>
      <c r="U51" s="30">
        <f t="shared" si="6"/>
        <v>0.22043628013777267</v>
      </c>
      <c r="V51" s="29">
        <f t="shared" si="7"/>
        <v>4.9735935706084966</v>
      </c>
      <c r="W51" s="170">
        <v>0</v>
      </c>
      <c r="X51" s="4">
        <f t="shared" si="8"/>
        <v>4.9735935706084966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4.9735935706084966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4.9735935706084966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Konvention_1slave-INslave</f>
        <v>4</v>
      </c>
      <c r="G52" s="17"/>
      <c r="H52" s="17"/>
      <c r="I52" s="17"/>
      <c r="J52" s="17"/>
      <c r="K52" s="18"/>
      <c r="L52" s="23">
        <f>(E52+E52+F52)/3</f>
        <v>4</v>
      </c>
      <c r="M52" s="23">
        <f t="shared" si="1"/>
        <v>8</v>
      </c>
      <c r="N52" s="28">
        <f t="shared" si="2"/>
        <v>12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2700</v>
      </c>
      <c r="P52" s="11">
        <f>E52*E52*INslave+E52*KLslave*F52+KLslave*E52*F52</f>
        <v>720</v>
      </c>
      <c r="Q52" s="18">
        <f t="shared" si="23"/>
        <v>64</v>
      </c>
      <c r="R52" s="16">
        <f t="shared" si="22"/>
        <v>3484</v>
      </c>
      <c r="S52" s="29">
        <f t="shared" si="4"/>
        <v>3.0998851894374284</v>
      </c>
      <c r="T52" s="22">
        <f t="shared" si="5"/>
        <v>1.6532721010332951</v>
      </c>
      <c r="U52" s="30">
        <f t="shared" si="6"/>
        <v>0.22043628013777267</v>
      </c>
      <c r="V52" s="29">
        <f t="shared" si="7"/>
        <v>4.9735935706084966</v>
      </c>
      <c r="W52" s="170">
        <v>0</v>
      </c>
      <c r="X52" s="4">
        <f t="shared" si="8"/>
        <v>4.9735935706084966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9.9471871412169932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9.9471871412169932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Konvention_1slave-INslave</f>
        <v>4</v>
      </c>
      <c r="G53" s="17"/>
      <c r="H53" s="17"/>
      <c r="I53" s="17"/>
      <c r="J53" s="17"/>
      <c r="K53" s="18"/>
      <c r="L53" s="23">
        <f>(E53+E53+F53)/3</f>
        <v>4</v>
      </c>
      <c r="M53" s="23">
        <f t="shared" si="1"/>
        <v>8</v>
      </c>
      <c r="N53" s="28">
        <f t="shared" si="2"/>
        <v>12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2700</v>
      </c>
      <c r="P53" s="11">
        <f>E53*E53*INslave+E53*KLslave*F53+KLslave*E53*F53</f>
        <v>720</v>
      </c>
      <c r="Q53" s="18">
        <f t="shared" si="23"/>
        <v>64</v>
      </c>
      <c r="R53" s="16">
        <f t="shared" si="22"/>
        <v>3484</v>
      </c>
      <c r="S53" s="29">
        <f t="shared" si="4"/>
        <v>3.0998851894374284</v>
      </c>
      <c r="T53" s="22">
        <f t="shared" si="5"/>
        <v>1.6532721010332951</v>
      </c>
      <c r="U53" s="30">
        <f t="shared" si="6"/>
        <v>0.22043628013777267</v>
      </c>
      <c r="V53" s="29">
        <f t="shared" si="7"/>
        <v>4.9735935706084966</v>
      </c>
      <c r="W53" s="170">
        <v>0</v>
      </c>
      <c r="X53" s="4">
        <f t="shared" si="8"/>
        <v>4.9735935706084966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9.9471871412169932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9.9471871412169932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Konvention_1slave-INslave</f>
        <v>4</v>
      </c>
      <c r="G54" s="15"/>
      <c r="H54" s="15"/>
      <c r="I54" s="15"/>
      <c r="J54" s="15"/>
      <c r="K54" s="19"/>
      <c r="L54" s="33">
        <f>(E54+E54+F54)/3</f>
        <v>4</v>
      </c>
      <c r="M54" s="21">
        <f t="shared" si="1"/>
        <v>8</v>
      </c>
      <c r="N54" s="32">
        <f t="shared" si="2"/>
        <v>12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2700</v>
      </c>
      <c r="P54" s="15">
        <f>E54*E54*INslave+E54*KLslave*F54+KLslave*E54*F54</f>
        <v>720</v>
      </c>
      <c r="Q54" s="19">
        <f t="shared" si="23"/>
        <v>64</v>
      </c>
      <c r="R54" s="20">
        <f>SUM(O54:Q54)</f>
        <v>3484</v>
      </c>
      <c r="S54" s="33">
        <f t="shared" si="4"/>
        <v>3.0998851894374284</v>
      </c>
      <c r="T54" s="21">
        <f t="shared" si="5"/>
        <v>1.6532721010332951</v>
      </c>
      <c r="U54" s="34">
        <f t="shared" si="6"/>
        <v>0.22043628013777267</v>
      </c>
      <c r="V54" s="33">
        <f t="shared" si="7"/>
        <v>4.9735935706084966</v>
      </c>
      <c r="W54" s="170">
        <v>0</v>
      </c>
      <c r="X54" s="5">
        <f t="shared" si="8"/>
        <v>4.9735935706084966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4.9735935706084966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4.9735935706084966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5</v>
      </c>
      <c r="E56" s="51">
        <f>Konvention_1slave-KLslave</f>
        <v>4</v>
      </c>
      <c r="F56" s="51"/>
      <c r="G56" s="51"/>
      <c r="H56" s="51">
        <f>Konvention_1slave-FFslave</f>
        <v>5</v>
      </c>
      <c r="I56" s="51"/>
      <c r="J56" s="51"/>
      <c r="K56" s="52"/>
      <c r="L56" s="23">
        <f t="shared" ref="L56:L62" si="24">(D56+E56+F56+G56+H56+I56+J56+K56)/3</f>
        <v>4.666666666666667</v>
      </c>
      <c r="M56" s="23">
        <f t="shared" si="1"/>
        <v>9.3333333333333339</v>
      </c>
      <c r="N56" s="24">
        <f t="shared" si="2"/>
        <v>14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2884</v>
      </c>
      <c r="P56" s="11">
        <f>D56*E56*FFslave+D56*KLslave*H56+MUslave*E56*H56</f>
        <v>935</v>
      </c>
      <c r="Q56" s="52">
        <f t="shared" si="3"/>
        <v>100</v>
      </c>
      <c r="R56" s="50">
        <f>SUM(O56:Q56)</f>
        <v>3919</v>
      </c>
      <c r="S56" s="25">
        <f t="shared" si="4"/>
        <v>3.4342094071616911</v>
      </c>
      <c r="T56" s="26">
        <f t="shared" si="5"/>
        <v>2.2267585268350771</v>
      </c>
      <c r="U56" s="27">
        <f t="shared" si="6"/>
        <v>0.35723398826231184</v>
      </c>
      <c r="V56" s="25">
        <f t="shared" si="7"/>
        <v>6.0182019222590801</v>
      </c>
      <c r="W56" s="170">
        <v>0</v>
      </c>
      <c r="X56" s="3">
        <f t="shared" si="8"/>
        <v>6.0182019222590801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18.054605766777239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18.054605766777239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5</v>
      </c>
      <c r="I57" s="17">
        <f>Konvention_1slave-GEslave</f>
        <v>5</v>
      </c>
      <c r="J57" s="17"/>
      <c r="K57" s="18">
        <f>Konvention_1slave-KKslave</f>
        <v>10</v>
      </c>
      <c r="L57" s="23">
        <f t="shared" si="24"/>
        <v>6.666666666666667</v>
      </c>
      <c r="M57" s="23">
        <f t="shared" si="1"/>
        <v>13.333333333333334</v>
      </c>
      <c r="N57" s="28">
        <f t="shared" si="2"/>
        <v>20</v>
      </c>
      <c r="O57" s="11">
        <f t="shared" si="25"/>
        <v>3220</v>
      </c>
      <c r="P57" s="11">
        <f>H57*I57*KKslave+H57*GEslave*K57+FFslave*I57*K57</f>
        <v>1625</v>
      </c>
      <c r="Q57" s="18">
        <f t="shared" si="3"/>
        <v>250</v>
      </c>
      <c r="R57" s="16">
        <f t="shared" ref="R57:R71" si="27">SUM(O57:Q57)</f>
        <v>5095</v>
      </c>
      <c r="S57" s="29">
        <f t="shared" si="4"/>
        <v>4.2132809944389926</v>
      </c>
      <c r="T57" s="22">
        <f t="shared" si="5"/>
        <v>4.2525351651946357</v>
      </c>
      <c r="U57" s="30">
        <f t="shared" si="6"/>
        <v>0.98135426889106969</v>
      </c>
      <c r="V57" s="29">
        <f t="shared" si="7"/>
        <v>9.4471704285246982</v>
      </c>
      <c r="W57" s="170">
        <v>0</v>
      </c>
      <c r="X57" s="4">
        <f t="shared" si="8"/>
        <v>9.4471704285246982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18.894340857049396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18.894340857049396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4</v>
      </c>
      <c r="H58" s="17">
        <f>Konvention_1slave-FFslave</f>
        <v>5</v>
      </c>
      <c r="I58" s="17"/>
      <c r="J58" s="17">
        <f>Konvention_1slave-KOslave</f>
        <v>5</v>
      </c>
      <c r="K58" s="18"/>
      <c r="L58" s="23">
        <f t="shared" si="24"/>
        <v>4.666666666666667</v>
      </c>
      <c r="M58" s="23">
        <f t="shared" si="1"/>
        <v>9.3333333333333339</v>
      </c>
      <c r="N58" s="28">
        <f t="shared" si="2"/>
        <v>14</v>
      </c>
      <c r="O58" s="11">
        <f t="shared" si="25"/>
        <v>2884</v>
      </c>
      <c r="P58" s="11">
        <f>G58*H58*KOslave+G58*FFslave*J58+CHslave*H58*J58</f>
        <v>935</v>
      </c>
      <c r="Q58" s="18">
        <f t="shared" si="3"/>
        <v>100</v>
      </c>
      <c r="R58" s="16">
        <f t="shared" si="27"/>
        <v>3919</v>
      </c>
      <c r="S58" s="29">
        <f t="shared" si="4"/>
        <v>3.4342094071616911</v>
      </c>
      <c r="T58" s="22">
        <f t="shared" si="5"/>
        <v>2.2267585268350771</v>
      </c>
      <c r="U58" s="30">
        <f t="shared" si="6"/>
        <v>0.35723398826231184</v>
      </c>
      <c r="V58" s="29">
        <f t="shared" si="7"/>
        <v>6.0182019222590801</v>
      </c>
      <c r="W58" s="170">
        <v>0</v>
      </c>
      <c r="X58" s="4">
        <f t="shared" si="8"/>
        <v>6.0182019222590801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6.0182019222590801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6.0182019222590801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4</v>
      </c>
      <c r="F59" s="17">
        <f>Konvention_1slave-INslave</f>
        <v>4</v>
      </c>
      <c r="G59" s="17">
        <f>Konvention_1slave-CHslave</f>
        <v>4</v>
      </c>
      <c r="H59" s="17"/>
      <c r="I59" s="17"/>
      <c r="J59" s="17"/>
      <c r="K59" s="18"/>
      <c r="L59" s="23">
        <f t="shared" si="24"/>
        <v>4</v>
      </c>
      <c r="M59" s="23">
        <f t="shared" si="1"/>
        <v>8</v>
      </c>
      <c r="N59" s="28">
        <f t="shared" si="2"/>
        <v>12</v>
      </c>
      <c r="O59" s="11">
        <f t="shared" si="25"/>
        <v>2700</v>
      </c>
      <c r="P59" s="11">
        <f>E59*F59*CHslave+E59*INslave*G59+KLslave*F59*G59</f>
        <v>720</v>
      </c>
      <c r="Q59" s="18">
        <f t="shared" si="3"/>
        <v>64</v>
      </c>
      <c r="R59" s="16">
        <f t="shared" si="27"/>
        <v>3484</v>
      </c>
      <c r="S59" s="29">
        <f t="shared" si="4"/>
        <v>3.0998851894374284</v>
      </c>
      <c r="T59" s="22">
        <f t="shared" si="5"/>
        <v>1.6532721010332951</v>
      </c>
      <c r="U59" s="30">
        <f t="shared" si="6"/>
        <v>0.22043628013777267</v>
      </c>
      <c r="V59" s="29">
        <f t="shared" si="7"/>
        <v>4.9735935706084966</v>
      </c>
      <c r="W59" s="170">
        <v>0</v>
      </c>
      <c r="X59" s="4">
        <f t="shared" si="8"/>
        <v>4.9735935706084966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9.9471871412169932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9.9471871412169932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5</v>
      </c>
      <c r="E60" s="17">
        <f>Konvention_1slave-KLslave</f>
        <v>4</v>
      </c>
      <c r="F60" s="17">
        <f>Konvention_1slave-INslave</f>
        <v>4</v>
      </c>
      <c r="G60" s="17"/>
      <c r="H60" s="17"/>
      <c r="I60" s="17"/>
      <c r="J60" s="17"/>
      <c r="K60" s="18"/>
      <c r="L60" s="23">
        <f t="shared" si="24"/>
        <v>4.333333333333333</v>
      </c>
      <c r="M60" s="23">
        <f t="shared" si="1"/>
        <v>8.6666666666666661</v>
      </c>
      <c r="N60" s="28">
        <f t="shared" si="2"/>
        <v>13</v>
      </c>
      <c r="O60" s="11">
        <f t="shared" si="25"/>
        <v>2805</v>
      </c>
      <c r="P60" s="11">
        <f>D60*E60*INslave+D60*KLslave*F60+MUslave*E60*F60</f>
        <v>824</v>
      </c>
      <c r="Q60" s="18">
        <f t="shared" si="3"/>
        <v>80</v>
      </c>
      <c r="R60" s="16">
        <f t="shared" si="27"/>
        <v>3709</v>
      </c>
      <c r="S60" s="29">
        <f t="shared" si="4"/>
        <v>3.2771636559719601</v>
      </c>
      <c r="T60" s="22">
        <f t="shared" si="5"/>
        <v>1.9254066684640962</v>
      </c>
      <c r="U60" s="30">
        <f t="shared" si="6"/>
        <v>0.28039902938797517</v>
      </c>
      <c r="V60" s="29">
        <f t="shared" si="7"/>
        <v>5.4829693538240312</v>
      </c>
      <c r="W60" s="170">
        <v>0</v>
      </c>
      <c r="X60" s="4">
        <f t="shared" si="8"/>
        <v>5.4829693538240312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10.965938707648062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10.965938707648062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5</v>
      </c>
      <c r="E61" s="17"/>
      <c r="F61" s="17">
        <f>Konvention_1slave-INslave</f>
        <v>4</v>
      </c>
      <c r="G61" s="17"/>
      <c r="H61" s="17"/>
      <c r="I61" s="17"/>
      <c r="J61" s="17">
        <f>Konvention_1slave-KOslave</f>
        <v>5</v>
      </c>
      <c r="K61" s="18"/>
      <c r="L61" s="23">
        <f t="shared" si="24"/>
        <v>4.666666666666667</v>
      </c>
      <c r="M61" s="23">
        <f t="shared" si="1"/>
        <v>9.3333333333333339</v>
      </c>
      <c r="N61" s="28">
        <f t="shared" si="2"/>
        <v>14</v>
      </c>
      <c r="O61" s="11">
        <f t="shared" si="25"/>
        <v>2884</v>
      </c>
      <c r="P61" s="11">
        <f>D61*F61*KOslave+D61*INslave*J61+MUslave*F61*J61</f>
        <v>935</v>
      </c>
      <c r="Q61" s="18">
        <f t="shared" si="3"/>
        <v>100</v>
      </c>
      <c r="R61" s="16">
        <f t="shared" si="27"/>
        <v>3919</v>
      </c>
      <c r="S61" s="29">
        <f t="shared" si="4"/>
        <v>3.4342094071616911</v>
      </c>
      <c r="T61" s="22">
        <f t="shared" si="5"/>
        <v>2.2267585268350771</v>
      </c>
      <c r="U61" s="30">
        <f t="shared" si="6"/>
        <v>0.35723398826231184</v>
      </c>
      <c r="V61" s="29">
        <f t="shared" si="7"/>
        <v>6.0182019222590801</v>
      </c>
      <c r="W61" s="170">
        <v>0</v>
      </c>
      <c r="X61" s="4">
        <f t="shared" si="8"/>
        <v>6.0182019222590801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12.03640384451816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12.03640384451816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4</v>
      </c>
      <c r="G62" s="17">
        <f>Konvention_1slave-CHslave</f>
        <v>4</v>
      </c>
      <c r="H62" s="17"/>
      <c r="I62" s="17"/>
      <c r="J62" s="17">
        <f>Konvention_1slave-KOslave</f>
        <v>5</v>
      </c>
      <c r="K62" s="18"/>
      <c r="L62" s="23">
        <f t="shared" si="24"/>
        <v>4.333333333333333</v>
      </c>
      <c r="M62" s="23">
        <f t="shared" si="1"/>
        <v>8.6666666666666661</v>
      </c>
      <c r="N62" s="28">
        <f t="shared" si="2"/>
        <v>13</v>
      </c>
      <c r="O62" s="11">
        <f t="shared" si="25"/>
        <v>2805</v>
      </c>
      <c r="P62" s="11">
        <f>F62*G62*KOslave+F62*CHslave*J62+INslave*G62*J62</f>
        <v>824</v>
      </c>
      <c r="Q62" s="18">
        <f t="shared" si="3"/>
        <v>80</v>
      </c>
      <c r="R62" s="16">
        <f t="shared" si="27"/>
        <v>3709</v>
      </c>
      <c r="S62" s="29">
        <f t="shared" si="4"/>
        <v>3.2771636559719601</v>
      </c>
      <c r="T62" s="22">
        <f t="shared" si="5"/>
        <v>1.9254066684640962</v>
      </c>
      <c r="U62" s="30">
        <f t="shared" si="6"/>
        <v>0.28039902938797517</v>
      </c>
      <c r="V62" s="29">
        <f t="shared" si="7"/>
        <v>5.4829693538240312</v>
      </c>
      <c r="W62" s="170">
        <v>0</v>
      </c>
      <c r="X62" s="4">
        <f t="shared" si="8"/>
        <v>5.4829693538240312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10.965938707648062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10.965938707648062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4</v>
      </c>
      <c r="F63" s="17"/>
      <c r="G63" s="17"/>
      <c r="H63" s="17">
        <f t="shared" ref="H63:H72" si="28">Konvention_1slave-FFslave</f>
        <v>5</v>
      </c>
      <c r="I63" s="17"/>
      <c r="J63" s="17"/>
      <c r="K63" s="18"/>
      <c r="L63" s="23">
        <f>(E63+H63+H63)/3</f>
        <v>4.666666666666667</v>
      </c>
      <c r="M63" s="23">
        <f t="shared" si="1"/>
        <v>9.3333333333333339</v>
      </c>
      <c r="N63" s="28">
        <f t="shared" si="2"/>
        <v>14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2884</v>
      </c>
      <c r="P63" s="11">
        <f>E63*H63*FFslave+E63*FFslave*H63+KLslave*H63*H63</f>
        <v>935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100</v>
      </c>
      <c r="R63" s="16">
        <f t="shared" si="27"/>
        <v>3919</v>
      </c>
      <c r="S63" s="29">
        <f t="shared" si="4"/>
        <v>3.4342094071616911</v>
      </c>
      <c r="T63" s="22">
        <f t="shared" si="5"/>
        <v>2.2267585268350771</v>
      </c>
      <c r="U63" s="30">
        <f t="shared" si="6"/>
        <v>0.35723398826231184</v>
      </c>
      <c r="V63" s="29">
        <f t="shared" si="7"/>
        <v>6.0182019222590801</v>
      </c>
      <c r="W63" s="170">
        <v>0</v>
      </c>
      <c r="X63" s="4">
        <f t="shared" si="8"/>
        <v>6.0182019222590801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24.072807689036321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24.072807689036321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Konvention_1slave-GEslave</f>
        <v>5</v>
      </c>
      <c r="J64" s="17"/>
      <c r="K64" s="18">
        <f>Konvention_1slave-KKslave</f>
        <v>10</v>
      </c>
      <c r="L64" s="23">
        <f>(D64+E64+F64+G64+H64+I64+J64+K64)/3</f>
        <v>6.666666666666667</v>
      </c>
      <c r="M64" s="23">
        <f t="shared" si="1"/>
        <v>13.333333333333334</v>
      </c>
      <c r="N64" s="28">
        <f t="shared" si="2"/>
        <v>20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3220</v>
      </c>
      <c r="P64" s="11">
        <f>H64*I64*KKslave+H64*GEslave*K64+FFslave*I64*K64</f>
        <v>1625</v>
      </c>
      <c r="Q64" s="18">
        <f t="shared" si="3"/>
        <v>250</v>
      </c>
      <c r="R64" s="16">
        <f t="shared" si="27"/>
        <v>5095</v>
      </c>
      <c r="S64" s="29">
        <f t="shared" si="4"/>
        <v>4.2132809944389926</v>
      </c>
      <c r="T64" s="22">
        <f t="shared" si="5"/>
        <v>4.2525351651946357</v>
      </c>
      <c r="U64" s="30">
        <f t="shared" si="6"/>
        <v>0.98135426889106969</v>
      </c>
      <c r="V64" s="29">
        <f t="shared" si="7"/>
        <v>9.4471704285246982</v>
      </c>
      <c r="W64" s="170">
        <v>0</v>
      </c>
      <c r="X64" s="4">
        <f t="shared" si="8"/>
        <v>9.4471704285246982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18.894340857049396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18.894340857049396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4</v>
      </c>
      <c r="G65" s="17"/>
      <c r="H65" s="17">
        <f t="shared" si="28"/>
        <v>5</v>
      </c>
      <c r="I65" s="17"/>
      <c r="J65" s="17"/>
      <c r="K65" s="18"/>
      <c r="L65" s="23">
        <f>(F65+H65+H65)/3</f>
        <v>4.666666666666667</v>
      </c>
      <c r="M65" s="23">
        <f t="shared" si="1"/>
        <v>9.3333333333333339</v>
      </c>
      <c r="N65" s="28">
        <f t="shared" si="2"/>
        <v>14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2884</v>
      </c>
      <c r="P65" s="11">
        <f>F65*H65*FFslave+F65*FFslave*H65+INslave*H65*H65</f>
        <v>935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100</v>
      </c>
      <c r="R65" s="16">
        <f t="shared" si="27"/>
        <v>3919</v>
      </c>
      <c r="S65" s="29">
        <f t="shared" si="4"/>
        <v>3.4342094071616911</v>
      </c>
      <c r="T65" s="22">
        <f t="shared" si="5"/>
        <v>2.2267585268350771</v>
      </c>
      <c r="U65" s="30">
        <f t="shared" si="6"/>
        <v>0.35723398826231184</v>
      </c>
      <c r="V65" s="29">
        <f t="shared" si="7"/>
        <v>6.0182019222590801</v>
      </c>
      <c r="W65" s="170">
        <v>0</v>
      </c>
      <c r="X65" s="4">
        <f t="shared" si="8"/>
        <v>6.0182019222590801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6.0182019222590801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6.0182019222590801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Konvention_1slave-GEslave</f>
        <v>5</v>
      </c>
      <c r="J66" s="17">
        <f>Konvention_1slave-KOslave</f>
        <v>5</v>
      </c>
      <c r="K66" s="18"/>
      <c r="L66" s="23">
        <f>(D66+E66+F66+G66+H66+I66+J66+K66)/3</f>
        <v>5</v>
      </c>
      <c r="M66" s="23">
        <f t="shared" si="1"/>
        <v>10</v>
      </c>
      <c r="N66" s="28">
        <f t="shared" si="2"/>
        <v>15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2940</v>
      </c>
      <c r="P66" s="11">
        <f>H66*I66*KOslave+H66*GEslave*J66+FFslave*I66*J66</f>
        <v>1050</v>
      </c>
      <c r="Q66" s="18">
        <f t="shared" si="3"/>
        <v>125</v>
      </c>
      <c r="R66" s="16">
        <f t="shared" si="27"/>
        <v>4115</v>
      </c>
      <c r="S66" s="29">
        <f t="shared" si="4"/>
        <v>3.5722964763061968</v>
      </c>
      <c r="T66" s="22">
        <f t="shared" si="5"/>
        <v>2.5516403402187122</v>
      </c>
      <c r="U66" s="30">
        <f t="shared" si="6"/>
        <v>0.45565006075334141</v>
      </c>
      <c r="V66" s="29">
        <f t="shared" si="7"/>
        <v>6.57958687727825</v>
      </c>
      <c r="W66" s="170">
        <v>0</v>
      </c>
      <c r="X66" s="4">
        <f t="shared" si="8"/>
        <v>6.57958687727825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13.1591737545565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13.1591737545565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4</v>
      </c>
      <c r="G67" s="17"/>
      <c r="H67" s="17">
        <f t="shared" si="28"/>
        <v>5</v>
      </c>
      <c r="I67" s="17"/>
      <c r="J67" s="17"/>
      <c r="K67" s="18"/>
      <c r="L67" s="23">
        <f>(F67+H67+H67)/3</f>
        <v>4.666666666666667</v>
      </c>
      <c r="M67" s="23">
        <f t="shared" si="1"/>
        <v>9.3333333333333339</v>
      </c>
      <c r="N67" s="28">
        <f t="shared" si="2"/>
        <v>14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2884</v>
      </c>
      <c r="P67" s="11">
        <f>F67*H67*FFslave+F67*FFslave*H67+INslave*H67*H67</f>
        <v>935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100</v>
      </c>
      <c r="R67" s="16">
        <f t="shared" si="27"/>
        <v>3919</v>
      </c>
      <c r="S67" s="29">
        <f t="shared" si="4"/>
        <v>3.4342094071616911</v>
      </c>
      <c r="T67" s="22">
        <f t="shared" si="5"/>
        <v>2.2267585268350771</v>
      </c>
      <c r="U67" s="30">
        <f t="shared" si="6"/>
        <v>0.35723398826231184</v>
      </c>
      <c r="V67" s="29">
        <f t="shared" si="7"/>
        <v>6.0182019222590801</v>
      </c>
      <c r="W67" s="170">
        <v>0</v>
      </c>
      <c r="X67" s="4">
        <f t="shared" si="8"/>
        <v>6.0182019222590801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6.0182019222590801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6.0182019222590801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Konvention_1slave-KOslave</f>
        <v>5</v>
      </c>
      <c r="K68" s="18">
        <f>Konvention_1slave-KKslave</f>
        <v>10</v>
      </c>
      <c r="L68" s="23">
        <f>(D68+E68+F68+G68+H68+I68+J68+K68)/3</f>
        <v>6.666666666666667</v>
      </c>
      <c r="M68" s="23">
        <f t="shared" si="1"/>
        <v>13.333333333333334</v>
      </c>
      <c r="N68" s="28">
        <f t="shared" si="2"/>
        <v>20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3220</v>
      </c>
      <c r="P68" s="11">
        <f>H68*J68*KKslave+H68*KOslave*K68+FFslave*J68*K68</f>
        <v>1625</v>
      </c>
      <c r="Q68" s="18">
        <f>IFERROR(D68^SIGN(D68),1)*IFERROR(E68^SIGN(E68),1)*IFERROR(F68^SIGN(F68),1)*IFERROR(G68^SIGN(G68),1)*IFERROR(H68^SIGN(H68),1)*IFERROR(I68^SIGN(I68),1)*IFERROR(J68^SIGN(J68),1)*IFERROR(K68^SIGN(K68),1)</f>
        <v>250</v>
      </c>
      <c r="R68" s="16">
        <f t="shared" si="27"/>
        <v>5095</v>
      </c>
      <c r="S68" s="29">
        <f t="shared" si="4"/>
        <v>4.2132809944389926</v>
      </c>
      <c r="T68" s="22">
        <f t="shared" si="5"/>
        <v>4.2525351651946357</v>
      </c>
      <c r="U68" s="30">
        <f t="shared" si="6"/>
        <v>0.98135426889106969</v>
      </c>
      <c r="V68" s="29">
        <f t="shared" si="7"/>
        <v>9.4471704285246982</v>
      </c>
      <c r="W68" s="170">
        <v>0</v>
      </c>
      <c r="X68" s="4">
        <f t="shared" si="8"/>
        <v>9.4471704285246982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28.341511285574093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28.341511285574093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4</v>
      </c>
      <c r="H69" s="17">
        <f t="shared" si="28"/>
        <v>5</v>
      </c>
      <c r="I69" s="17"/>
      <c r="J69" s="17">
        <f>Konvention_1slave-KOslave</f>
        <v>5</v>
      </c>
      <c r="K69" s="18"/>
      <c r="L69" s="23">
        <f>(D69+E69+F69+G69+H69+I69+J69+K69)/3</f>
        <v>4.666666666666667</v>
      </c>
      <c r="M69" s="23">
        <f t="shared" si="1"/>
        <v>9.3333333333333339</v>
      </c>
      <c r="N69" s="28">
        <f t="shared" si="2"/>
        <v>14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2884</v>
      </c>
      <c r="P69" s="11">
        <f>G69*H69*KOslave+G69*FFslave*J69+CHslave*H69*J69</f>
        <v>935</v>
      </c>
      <c r="Q69" s="18">
        <f>IFERROR(D69^SIGN(D69),1)*IFERROR(E69^SIGN(E69),1)*IFERROR(F69^SIGN(F69),1)*IFERROR(G69^SIGN(G69),1)*IFERROR(H69^SIGN(H69),1)*IFERROR(I69^SIGN(I69),1)*IFERROR(J69^SIGN(J69),1)*IFERROR(K69^SIGN(K69),1)</f>
        <v>100</v>
      </c>
      <c r="R69" s="16">
        <f t="shared" si="27"/>
        <v>3919</v>
      </c>
      <c r="S69" s="29">
        <f t="shared" si="4"/>
        <v>3.4342094071616911</v>
      </c>
      <c r="T69" s="22">
        <f t="shared" si="5"/>
        <v>2.2267585268350771</v>
      </c>
      <c r="U69" s="30">
        <f t="shared" si="6"/>
        <v>0.35723398826231184</v>
      </c>
      <c r="V69" s="29">
        <f t="shared" si="7"/>
        <v>6.0182019222590801</v>
      </c>
      <c r="W69" s="170">
        <v>0</v>
      </c>
      <c r="X69" s="4">
        <f t="shared" si="8"/>
        <v>6.0182019222590801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6.0182019222590801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6.0182019222590801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4</v>
      </c>
      <c r="G70" s="17"/>
      <c r="H70" s="17">
        <f t="shared" si="28"/>
        <v>5</v>
      </c>
      <c r="I70" s="17"/>
      <c r="J70" s="17"/>
      <c r="K70" s="18"/>
      <c r="L70" s="23">
        <f>(F70+H70+H70)/3</f>
        <v>4.666666666666667</v>
      </c>
      <c r="M70" s="23">
        <f t="shared" si="1"/>
        <v>9.3333333333333339</v>
      </c>
      <c r="N70" s="28">
        <f t="shared" si="2"/>
        <v>14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2884</v>
      </c>
      <c r="P70" s="11">
        <f>F70*H70*FFslave+F70*FFslave*H70+INslave*H70*H70</f>
        <v>935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100</v>
      </c>
      <c r="R70" s="16">
        <f t="shared" si="27"/>
        <v>3919</v>
      </c>
      <c r="S70" s="29">
        <f t="shared" si="4"/>
        <v>3.4342094071616911</v>
      </c>
      <c r="T70" s="22">
        <f t="shared" si="5"/>
        <v>2.2267585268350771</v>
      </c>
      <c r="U70" s="30">
        <f t="shared" si="6"/>
        <v>0.35723398826231184</v>
      </c>
      <c r="V70" s="29">
        <f t="shared" si="7"/>
        <v>6.0182019222590801</v>
      </c>
      <c r="W70" s="170">
        <v>0</v>
      </c>
      <c r="X70" s="4">
        <f t="shared" si="8"/>
        <v>6.0182019222590801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18.054605766777239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18.054605766777239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Konvention_1slave-KKslave</f>
        <v>10</v>
      </c>
      <c r="L71" s="23">
        <f>(H71+H71+K71)/3</f>
        <v>6.666666666666667</v>
      </c>
      <c r="M71" s="23">
        <f t="shared" si="1"/>
        <v>13.333333333333334</v>
      </c>
      <c r="N71" s="28">
        <f t="shared" si="2"/>
        <v>20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3220</v>
      </c>
      <c r="P71" s="11">
        <f>H71*H71*KKslave+H71*FFslave*K71+FFslave*H71*K71</f>
        <v>1625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250</v>
      </c>
      <c r="R71" s="16">
        <f t="shared" si="27"/>
        <v>5095</v>
      </c>
      <c r="S71" s="29">
        <f t="shared" si="4"/>
        <v>4.2132809944389926</v>
      </c>
      <c r="T71" s="22">
        <f t="shared" si="5"/>
        <v>4.2525351651946357</v>
      </c>
      <c r="U71" s="30">
        <f t="shared" si="6"/>
        <v>0.98135426889106969</v>
      </c>
      <c r="V71" s="29">
        <f t="shared" si="7"/>
        <v>9.4471704285246982</v>
      </c>
      <c r="W71" s="170">
        <v>0</v>
      </c>
      <c r="X71" s="4">
        <f t="shared" si="8"/>
        <v>9.4471704285246982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9.4471704285246982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9.4471704285246982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4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4.666666666666667</v>
      </c>
      <c r="M72" s="21">
        <f t="shared" si="1"/>
        <v>9.3333333333333339</v>
      </c>
      <c r="N72" s="32">
        <f t="shared" si="2"/>
        <v>14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2884</v>
      </c>
      <c r="P72" s="15">
        <f>E72*H72*FFslave+E72*FFslave*H72+KLslave*H72*H72</f>
        <v>935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100</v>
      </c>
      <c r="R72" s="20">
        <f>SUM(O72:Q72)</f>
        <v>3919</v>
      </c>
      <c r="S72" s="33">
        <f t="shared" si="4"/>
        <v>3.4342094071616911</v>
      </c>
      <c r="T72" s="21">
        <f t="shared" si="5"/>
        <v>2.2267585268350771</v>
      </c>
      <c r="U72" s="34">
        <f t="shared" si="6"/>
        <v>0.35723398826231184</v>
      </c>
      <c r="V72" s="33">
        <f t="shared" si="7"/>
        <v>6.0182019222590801</v>
      </c>
      <c r="W72" s="170">
        <v>0</v>
      </c>
      <c r="X72" s="5">
        <f t="shared" si="8"/>
        <v>6.0182019222590801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6.0182019222590801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6.0182019222590801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2878.6779661016949</v>
      </c>
      <c r="P74" s="26">
        <f>AVERAGE(P10:P72)</f>
        <v>987.33898305084745</v>
      </c>
      <c r="Q74" s="27">
        <f>AVERAGE(Q10:Q72)</f>
        <v>115.83050847457628</v>
      </c>
      <c r="R74" s="27">
        <f>O74+P74+Q74</f>
        <v>3981.8474576271183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92.375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6.2910226275571794</v>
      </c>
      <c r="W75" s="177">
        <f>IFERROR(W78/COUNTIF(W10:W72,"&gt;0"),0)</f>
        <v>0</v>
      </c>
      <c r="X75" s="47">
        <f>IFERROR(X78/COUNTIF(X10:X72,"&gt;0"),0)</f>
        <v>6.2910226275571794</v>
      </c>
      <c r="Y75" s="107">
        <f>IFERROR(Y78/COUNTIF(Y10:Y72,"&gt;0"),0)</f>
        <v>13.156182271129675</v>
      </c>
      <c r="Z75" s="107">
        <f>AVERAGE(Z10:Z23,Z25:Z33,Z35:Z41,Z43:Z54,Z56:Z72)</f>
        <v>0</v>
      </c>
      <c r="AA75" s="107">
        <f>AVERAGE(AA10:AA23,AA25:AA33,AA35:AA41,AA43:AA54,AA56:AA72)</f>
        <v>13.156182271129675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90</v>
      </c>
      <c r="E78" s="154">
        <f t="shared" ref="E78:K78" si="29">SUM(E10:E72)</f>
        <v>112</v>
      </c>
      <c r="F78" s="154">
        <f t="shared" si="29"/>
        <v>120</v>
      </c>
      <c r="G78" s="154">
        <f t="shared" si="29"/>
        <v>72</v>
      </c>
      <c r="H78" s="154">
        <f t="shared" si="29"/>
        <v>95</v>
      </c>
      <c r="I78" s="154">
        <f t="shared" si="29"/>
        <v>75</v>
      </c>
      <c r="J78" s="154">
        <f t="shared" si="29"/>
        <v>75</v>
      </c>
      <c r="K78" s="155">
        <f t="shared" si="29"/>
        <v>100</v>
      </c>
      <c r="L78" s="43">
        <f>SUM(L10:L72)</f>
        <v>283.33333333333331</v>
      </c>
      <c r="M78" s="44">
        <f>SUM(M10:M72)</f>
        <v>566.66666666666663</v>
      </c>
      <c r="N78" s="45">
        <f>SUM(N10:N72)</f>
        <v>850</v>
      </c>
      <c r="O78" s="40">
        <f>O74/O76</f>
        <v>0.41969353639039142</v>
      </c>
      <c r="P78" s="41">
        <f>P74/P76</f>
        <v>0.14394794912536046</v>
      </c>
      <c r="Q78" s="42">
        <f>Q74/Q76</f>
        <v>1.6887375488347612E-2</v>
      </c>
      <c r="R78" s="40">
        <f>O78+P78+Q78</f>
        <v>0.58052886100409951</v>
      </c>
      <c r="S78" s="40">
        <f>L78*O74/R74</f>
        <v>204.83592915306329</v>
      </c>
      <c r="T78" s="41">
        <f>M78*P74/R74</f>
        <v>140.51067911298023</v>
      </c>
      <c r="U78" s="42">
        <f>N78*Q74/R74</f>
        <v>24.726193871339856</v>
      </c>
      <c r="V78" s="40">
        <f>SUMIF(V10:V72,"&gt;0")</f>
        <v>371.17033502587361</v>
      </c>
      <c r="W78" s="178">
        <f>SUM(W10:W72)</f>
        <v>0</v>
      </c>
      <c r="X78" s="150">
        <f>SUMIF(X10:X72,"&gt;0")</f>
        <v>371.17033502587361</v>
      </c>
      <c r="Y78" s="46">
        <f>SUMIF(Y10:Y72,"&gt;0")</f>
        <v>776.21475399665076</v>
      </c>
      <c r="Z78" s="69">
        <f>SUM(Z10:Z72)</f>
        <v>0</v>
      </c>
      <c r="AA78" s="68">
        <f>SUM(AA10:AA72)</f>
        <v>776.21475399665076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AC10:AC72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75:K75 D78:K78">
    <cfRule type="colorScale" priority="84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AC10:AC7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5">
    <cfRule type="colorScale" priority="13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12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11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</f>
        <v>14</v>
      </c>
      <c r="E2" s="74">
        <f>KLmaster</f>
        <v>15</v>
      </c>
      <c r="F2" s="74">
        <f>INmaster</f>
        <v>15</v>
      </c>
      <c r="G2" s="74">
        <f>CHmaster</f>
        <v>14</v>
      </c>
      <c r="H2" s="74">
        <f>FFmaster+1</f>
        <v>15</v>
      </c>
      <c r="I2" s="74">
        <f>GEmaster</f>
        <v>14</v>
      </c>
      <c r="J2" s="74">
        <f>KOmaster</f>
        <v>14</v>
      </c>
      <c r="K2" s="74">
        <f>KKmaster</f>
        <v>9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90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120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90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111">
        <f>SUM(D5:K5)</f>
        <v>735</v>
      </c>
      <c r="M5" s="72">
        <f>Z78</f>
        <v>0</v>
      </c>
      <c r="N5" s="73">
        <f>L5+M5</f>
        <v>735</v>
      </c>
      <c r="O5" s="102">
        <v>1100</v>
      </c>
      <c r="P5" s="87">
        <f>O5-N5</f>
        <v>365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5</v>
      </c>
      <c r="E10" s="51"/>
      <c r="F10" s="51">
        <f>Konvention_1slave-INslave</f>
        <v>4</v>
      </c>
      <c r="G10" s="51"/>
      <c r="H10" s="51"/>
      <c r="I10" s="51">
        <f>Konvention_1slave-GEslave</f>
        <v>5</v>
      </c>
      <c r="J10" s="51"/>
      <c r="K10" s="52"/>
      <c r="L10" s="23">
        <f>(D10+E10+F10+G10+H10+I10+J10+K10)/3</f>
        <v>4.666666666666667</v>
      </c>
      <c r="M10" s="23">
        <f>2*L10</f>
        <v>9.3333333333333339</v>
      </c>
      <c r="N10" s="24">
        <f>3*L10</f>
        <v>14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2884</v>
      </c>
      <c r="P10" s="11">
        <f>D10*F10*GEslave+D10*INslave*I10+MUslave*F10*I10</f>
        <v>935</v>
      </c>
      <c r="Q10" s="52">
        <f>IFERROR(D10^SIGN(D10),1)*IFERROR(E10^SIGN(E10),1)*IFERROR(F10^SIGN(F10),1)*IFERROR(G10^SIGN(G10),1)*IFERROR(H10^SIGN(H10),1)*IFERROR(I10^SIGN(I10),1)*IFERROR(J10^SIGN(J10),1)*IFERROR(K10^SIGN(K10),1)</f>
        <v>100</v>
      </c>
      <c r="R10" s="50">
        <f>SUM(O10:Q10)</f>
        <v>3919</v>
      </c>
      <c r="S10" s="25">
        <f>L10*O10/R10</f>
        <v>3.4342094071616911</v>
      </c>
      <c r="T10" s="26">
        <f>M10*P10/R10</f>
        <v>2.2267585268350771</v>
      </c>
      <c r="U10" s="27">
        <f>N10*Q10/R10</f>
        <v>0.35723398826231184</v>
      </c>
      <c r="V10" s="26">
        <f>SUM(S10:U10)</f>
        <v>6.0182019222590801</v>
      </c>
      <c r="W10" s="170">
        <v>0</v>
      </c>
      <c r="X10" s="3">
        <f>V10-W10</f>
        <v>6.0182019222590801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12.03640384451816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12.03640384451816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5</v>
      </c>
      <c r="E11" s="17"/>
      <c r="F11" s="17"/>
      <c r="G11" s="17">
        <f>Konvention_1slave-CHslave</f>
        <v>5</v>
      </c>
      <c r="H11" s="17">
        <f>Konvention_1slave-FFslave</f>
        <v>4</v>
      </c>
      <c r="I11" s="17"/>
      <c r="J11" s="17"/>
      <c r="K11" s="18"/>
      <c r="L11" s="23">
        <f>(D11+E11+F11+G11+H11+I11+J11+K11)/3</f>
        <v>4.666666666666667</v>
      </c>
      <c r="M11" s="23">
        <f t="shared" ref="M11:M72" si="1">2*L11</f>
        <v>9.3333333333333339</v>
      </c>
      <c r="N11" s="28">
        <f t="shared" ref="N11:N72" si="2">3*L11</f>
        <v>14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2884</v>
      </c>
      <c r="P11" s="11">
        <f>D11*G11*FFslave+D11*CHslave*H11+MUslave*G11*H11</f>
        <v>935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100</v>
      </c>
      <c r="R11" s="16">
        <f>SUM(O11:Q11)</f>
        <v>3919</v>
      </c>
      <c r="S11" s="29">
        <f t="shared" ref="S11:S72" si="4">L11*O11/R11</f>
        <v>3.4342094071616911</v>
      </c>
      <c r="T11" s="22">
        <f t="shared" ref="T11:T72" si="5">M11*P11/R11</f>
        <v>2.2267585268350771</v>
      </c>
      <c r="U11" s="30">
        <f t="shared" ref="U11:U72" si="6">N11*Q11/R11</f>
        <v>0.35723398826231184</v>
      </c>
      <c r="V11" s="22">
        <f t="shared" ref="V11:V72" si="7">SUM(S11:U11)</f>
        <v>6.0182019222590801</v>
      </c>
      <c r="W11" s="170">
        <v>0</v>
      </c>
      <c r="X11" s="4">
        <f t="shared" ref="X11:X72" si="8">V11-W11</f>
        <v>6.0182019222590801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6.0182019222590801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6.0182019222590801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5</v>
      </c>
      <c r="E12" s="17"/>
      <c r="F12" s="17"/>
      <c r="G12" s="17"/>
      <c r="H12" s="17"/>
      <c r="I12" s="17">
        <f>Konvention_1slave-GEslave</f>
        <v>5</v>
      </c>
      <c r="J12" s="17"/>
      <c r="K12" s="18">
        <f>Konvention_1slave-KKslave</f>
        <v>10</v>
      </c>
      <c r="L12" s="23">
        <f>(D12+E12+F12+G12+H12+I12+J12+K12)/3</f>
        <v>6.666666666666667</v>
      </c>
      <c r="M12" s="23">
        <f t="shared" si="1"/>
        <v>13.333333333333334</v>
      </c>
      <c r="N12" s="28">
        <f t="shared" si="2"/>
        <v>20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3220</v>
      </c>
      <c r="P12" s="11">
        <f>D12*I12*KKslave+D12*GEslave*K12+MUslave*I12*K12</f>
        <v>1625</v>
      </c>
      <c r="Q12" s="18">
        <f t="shared" si="3"/>
        <v>250</v>
      </c>
      <c r="R12" s="16">
        <f t="shared" ref="R12:R22" si="10">SUM(O12:Q12)</f>
        <v>5095</v>
      </c>
      <c r="S12" s="29">
        <f t="shared" si="4"/>
        <v>4.2132809944389926</v>
      </c>
      <c r="T12" s="22">
        <f t="shared" si="5"/>
        <v>4.2525351651946357</v>
      </c>
      <c r="U12" s="30">
        <f t="shared" si="6"/>
        <v>0.98135426889106969</v>
      </c>
      <c r="V12" s="22">
        <f t="shared" si="7"/>
        <v>9.4471704285246982</v>
      </c>
      <c r="W12" s="170">
        <v>0</v>
      </c>
      <c r="X12" s="4">
        <f t="shared" si="8"/>
        <v>9.4471704285246982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18.894340857049396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18.894340857049396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5</v>
      </c>
      <c r="J13" s="17">
        <f>Konvention_1slave-KOslave</f>
        <v>5</v>
      </c>
      <c r="K13" s="18"/>
      <c r="L13" s="23">
        <f>(I13+I13+J13)/3</f>
        <v>5</v>
      </c>
      <c r="M13" s="23">
        <f t="shared" si="1"/>
        <v>10</v>
      </c>
      <c r="N13" s="28">
        <f t="shared" si="2"/>
        <v>15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2940</v>
      </c>
      <c r="P13" s="11">
        <f>I13*I13*KOslave+I13*GEslave*J13+GEslave*I13*J13</f>
        <v>1050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125</v>
      </c>
      <c r="R13" s="16">
        <f t="shared" si="10"/>
        <v>4115</v>
      </c>
      <c r="S13" s="29">
        <f t="shared" si="4"/>
        <v>3.5722964763061968</v>
      </c>
      <c r="T13" s="22">
        <f t="shared" si="5"/>
        <v>2.5516403402187122</v>
      </c>
      <c r="U13" s="30">
        <f t="shared" si="6"/>
        <v>0.45565006075334141</v>
      </c>
      <c r="V13" s="22">
        <f t="shared" si="7"/>
        <v>6.57958687727825</v>
      </c>
      <c r="W13" s="170">
        <v>0</v>
      </c>
      <c r="X13" s="4">
        <f t="shared" si="8"/>
        <v>6.57958687727825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26.318347509113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26.318347509113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5</v>
      </c>
      <c r="K14" s="18">
        <f>Konvention_1slave-KKslave</f>
        <v>10</v>
      </c>
      <c r="L14" s="23">
        <f>(J14+K14+K14)/3</f>
        <v>8.3333333333333339</v>
      </c>
      <c r="M14" s="23">
        <f t="shared" si="1"/>
        <v>16.666666666666668</v>
      </c>
      <c r="N14" s="28">
        <f t="shared" si="2"/>
        <v>25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2925</v>
      </c>
      <c r="P14" s="11">
        <f>J14*K14*KKslave+J14*KKslave*K14+KOslave*K14*K14</f>
        <v>2300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500</v>
      </c>
      <c r="R14" s="16">
        <f t="shared" si="10"/>
        <v>5725</v>
      </c>
      <c r="S14" s="29">
        <f t="shared" si="4"/>
        <v>4.2576419213973802</v>
      </c>
      <c r="T14" s="22">
        <f t="shared" si="5"/>
        <v>6.6957787481804951</v>
      </c>
      <c r="U14" s="30">
        <f t="shared" si="6"/>
        <v>2.1834061135371181</v>
      </c>
      <c r="V14" s="22">
        <f t="shared" si="7"/>
        <v>13.136826783114994</v>
      </c>
      <c r="W14" s="170">
        <v>0</v>
      </c>
      <c r="X14" s="4">
        <f t="shared" si="8"/>
        <v>13.136826783114994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28.820960698689966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28.820960698689966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5</v>
      </c>
      <c r="H15" s="17"/>
      <c r="I15" s="17">
        <f>Konvention_1slave-GEslave</f>
        <v>5</v>
      </c>
      <c r="J15" s="17"/>
      <c r="K15" s="18">
        <f>Konvention_1slave-KKslave</f>
        <v>10</v>
      </c>
      <c r="L15" s="23">
        <f>(D15+E15+F15+G15+H15+I15+J15+K15)/3</f>
        <v>6.666666666666667</v>
      </c>
      <c r="M15" s="23">
        <f t="shared" si="1"/>
        <v>13.333333333333334</v>
      </c>
      <c r="N15" s="28">
        <f t="shared" si="2"/>
        <v>20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3220</v>
      </c>
      <c r="P15" s="11">
        <f>G15*I15*KKslave+G15*GEslave*K15+CHslave*I15*K15</f>
        <v>1625</v>
      </c>
      <c r="Q15" s="18">
        <f t="shared" si="3"/>
        <v>250</v>
      </c>
      <c r="R15" s="16">
        <f t="shared" si="10"/>
        <v>5095</v>
      </c>
      <c r="S15" s="29">
        <f t="shared" si="4"/>
        <v>4.2132809944389926</v>
      </c>
      <c r="T15" s="22">
        <f t="shared" si="5"/>
        <v>4.2525351651946357</v>
      </c>
      <c r="U15" s="30">
        <f t="shared" si="6"/>
        <v>0.98135426889106969</v>
      </c>
      <c r="V15" s="22">
        <f t="shared" si="7"/>
        <v>9.4471704285246982</v>
      </c>
      <c r="W15" s="170">
        <v>0</v>
      </c>
      <c r="X15" s="4">
        <f t="shared" si="8"/>
        <v>9.4471704285246982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18.894340857049396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18.894340857049396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5</v>
      </c>
      <c r="J16" s="17">
        <f>Konvention_1slave-KOslave</f>
        <v>5</v>
      </c>
      <c r="K16" s="18">
        <f>Konvention_1slave-KKslave</f>
        <v>10</v>
      </c>
      <c r="L16" s="23">
        <f>(D16+E16+F16+G16+H16+I16+J16+K16)/3</f>
        <v>6.666666666666667</v>
      </c>
      <c r="M16" s="23">
        <f t="shared" si="1"/>
        <v>13.333333333333334</v>
      </c>
      <c r="N16" s="28">
        <f t="shared" si="2"/>
        <v>20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3220</v>
      </c>
      <c r="P16" s="11">
        <f>I16*J16*KKslave+I16*KOslave*K16+GEslave*J16*K16</f>
        <v>1625</v>
      </c>
      <c r="Q16" s="18">
        <f t="shared" si="3"/>
        <v>250</v>
      </c>
      <c r="R16" s="16">
        <f t="shared" si="10"/>
        <v>5095</v>
      </c>
      <c r="S16" s="29">
        <f t="shared" si="4"/>
        <v>4.2132809944389926</v>
      </c>
      <c r="T16" s="22">
        <f t="shared" si="5"/>
        <v>4.2525351651946357</v>
      </c>
      <c r="U16" s="30">
        <f t="shared" si="6"/>
        <v>0.98135426889106969</v>
      </c>
      <c r="V16" s="22">
        <f t="shared" si="7"/>
        <v>9.4471704285246982</v>
      </c>
      <c r="W16" s="170">
        <v>0</v>
      </c>
      <c r="X16" s="4">
        <f t="shared" si="8"/>
        <v>9.4471704285246982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18.894340857049396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18.894340857049396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5</v>
      </c>
      <c r="E17" s="17"/>
      <c r="F17" s="17"/>
      <c r="G17" s="17"/>
      <c r="H17" s="17"/>
      <c r="I17" s="17"/>
      <c r="J17" s="17">
        <f>Konvention_1slave-KOslave</f>
        <v>5</v>
      </c>
      <c r="K17" s="18"/>
      <c r="L17" s="23">
        <f>(D17+D17+J17)/3</f>
        <v>5</v>
      </c>
      <c r="M17" s="23">
        <f t="shared" si="1"/>
        <v>10</v>
      </c>
      <c r="N17" s="28">
        <f t="shared" si="2"/>
        <v>15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2940</v>
      </c>
      <c r="P17" s="11">
        <f>D17*D17*KOslave+D17*MUslave*J17+MUslave*D17*J17</f>
        <v>1050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16">
        <f t="shared" si="10"/>
        <v>4115</v>
      </c>
      <c r="S17" s="29">
        <f t="shared" si="4"/>
        <v>3.5722964763061968</v>
      </c>
      <c r="T17" s="22">
        <f t="shared" si="5"/>
        <v>2.5516403402187122</v>
      </c>
      <c r="U17" s="30">
        <f t="shared" si="6"/>
        <v>0.45565006075334141</v>
      </c>
      <c r="V17" s="22">
        <f t="shared" si="7"/>
        <v>6.57958687727825</v>
      </c>
      <c r="W17" s="170">
        <v>0</v>
      </c>
      <c r="X17" s="4">
        <f t="shared" si="8"/>
        <v>6.57958687727825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26.318347509113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26.318347509113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4</v>
      </c>
      <c r="F18" s="17"/>
      <c r="G18" s="17">
        <f>Konvention_1slave-CHslave</f>
        <v>5</v>
      </c>
      <c r="H18" s="17"/>
      <c r="I18" s="17"/>
      <c r="J18" s="17">
        <f>Konvention_1slave-KOslave</f>
        <v>5</v>
      </c>
      <c r="K18" s="18"/>
      <c r="L18" s="23">
        <f>(D18+E18+F18+G18+H18+I18+J18+K18)/3</f>
        <v>4.666666666666667</v>
      </c>
      <c r="M18" s="23">
        <f t="shared" si="1"/>
        <v>9.3333333333333339</v>
      </c>
      <c r="N18" s="28">
        <f t="shared" si="2"/>
        <v>14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2884</v>
      </c>
      <c r="P18" s="11">
        <f>E18*G18*KOslave+E18*CHslave*J18+KLslave*G18*J18</f>
        <v>935</v>
      </c>
      <c r="Q18" s="18">
        <f t="shared" si="3"/>
        <v>100</v>
      </c>
      <c r="R18" s="16">
        <f t="shared" si="10"/>
        <v>3919</v>
      </c>
      <c r="S18" s="29">
        <f t="shared" si="4"/>
        <v>3.4342094071616911</v>
      </c>
      <c r="T18" s="22">
        <f t="shared" si="5"/>
        <v>2.2267585268350771</v>
      </c>
      <c r="U18" s="30">
        <f t="shared" si="6"/>
        <v>0.35723398826231184</v>
      </c>
      <c r="V18" s="22">
        <f t="shared" si="7"/>
        <v>6.0182019222590801</v>
      </c>
      <c r="W18" s="170">
        <v>0</v>
      </c>
      <c r="X18" s="4">
        <f t="shared" si="8"/>
        <v>6.0182019222590801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6.0182019222590801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6.0182019222590801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4</v>
      </c>
      <c r="F19" s="17">
        <f>Konvention_1slave-INslave</f>
        <v>4</v>
      </c>
      <c r="G19" s="17"/>
      <c r="H19" s="17"/>
      <c r="I19" s="17"/>
      <c r="J19" s="17"/>
      <c r="K19" s="18"/>
      <c r="L19" s="23">
        <f>(E19+F19+F19)/3</f>
        <v>4</v>
      </c>
      <c r="M19" s="23">
        <f t="shared" si="1"/>
        <v>8</v>
      </c>
      <c r="N19" s="28">
        <f t="shared" si="2"/>
        <v>12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2700</v>
      </c>
      <c r="P19" s="11">
        <f>E19*F19*INslave+E19*INslave*F19+KLslave*F19*F19</f>
        <v>720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64</v>
      </c>
      <c r="R19" s="16">
        <f t="shared" si="10"/>
        <v>3484</v>
      </c>
      <c r="S19" s="29">
        <f t="shared" si="4"/>
        <v>3.0998851894374284</v>
      </c>
      <c r="T19" s="22">
        <f t="shared" si="5"/>
        <v>1.6532721010332951</v>
      </c>
      <c r="U19" s="30">
        <f t="shared" si="6"/>
        <v>0.22043628013777267</v>
      </c>
      <c r="V19" s="22">
        <f t="shared" si="7"/>
        <v>4.9735935706084966</v>
      </c>
      <c r="W19" s="170">
        <v>0</v>
      </c>
      <c r="X19" s="4">
        <f t="shared" si="8"/>
        <v>4.9735935706084966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19.894374282433986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19.894374282433986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4</v>
      </c>
      <c r="F20" s="17"/>
      <c r="G20" s="17">
        <f>Konvention_1slave-CHslave</f>
        <v>5</v>
      </c>
      <c r="H20" s="17"/>
      <c r="I20" s="17">
        <f>Konvention_1slave-GEslave</f>
        <v>5</v>
      </c>
      <c r="J20" s="17"/>
      <c r="K20" s="18"/>
      <c r="L20" s="23">
        <f>(D20+E20+F20+G20+H20+I20+J20+K20)/3</f>
        <v>4.666666666666667</v>
      </c>
      <c r="M20" s="23">
        <f t="shared" si="1"/>
        <v>9.3333333333333339</v>
      </c>
      <c r="N20" s="28">
        <f t="shared" si="2"/>
        <v>14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2884</v>
      </c>
      <c r="P20" s="11">
        <f>E20*G20*GEslave+E20*CHslave*I20+KLslave*G20*I20</f>
        <v>935</v>
      </c>
      <c r="Q20" s="18">
        <f t="shared" si="3"/>
        <v>100</v>
      </c>
      <c r="R20" s="16">
        <f t="shared" si="10"/>
        <v>3919</v>
      </c>
      <c r="S20" s="29">
        <f t="shared" si="4"/>
        <v>3.4342094071616911</v>
      </c>
      <c r="T20" s="22">
        <f t="shared" si="5"/>
        <v>2.2267585268350771</v>
      </c>
      <c r="U20" s="30">
        <f t="shared" si="6"/>
        <v>0.35723398826231184</v>
      </c>
      <c r="V20" s="22">
        <f t="shared" si="7"/>
        <v>6.0182019222590801</v>
      </c>
      <c r="W20" s="170">
        <v>0</v>
      </c>
      <c r="X20" s="4">
        <f t="shared" si="8"/>
        <v>6.0182019222590801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6.0182019222590801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6.0182019222590801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5</v>
      </c>
      <c r="E21" s="17"/>
      <c r="F21" s="17"/>
      <c r="G21" s="17"/>
      <c r="H21" s="17">
        <f>Konvention_1slave-FFslave</f>
        <v>4</v>
      </c>
      <c r="I21" s="17">
        <f>Konvention_1slave-GEslave</f>
        <v>5</v>
      </c>
      <c r="J21" s="17"/>
      <c r="K21" s="18"/>
      <c r="L21" s="23">
        <f>(D21+E21+F21+G21+H21+I21+J21+K21)/3</f>
        <v>4.666666666666667</v>
      </c>
      <c r="M21" s="23">
        <f t="shared" si="1"/>
        <v>9.3333333333333339</v>
      </c>
      <c r="N21" s="28">
        <f t="shared" si="2"/>
        <v>14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2884</v>
      </c>
      <c r="P21" s="11">
        <f>D21*H21*GEslave+D21*FFslave*I21+MUslave*H21*I21</f>
        <v>935</v>
      </c>
      <c r="Q21" s="18">
        <f t="shared" si="3"/>
        <v>100</v>
      </c>
      <c r="R21" s="16">
        <f t="shared" si="10"/>
        <v>3919</v>
      </c>
      <c r="S21" s="29">
        <f t="shared" si="4"/>
        <v>3.4342094071616911</v>
      </c>
      <c r="T21" s="22">
        <f t="shared" si="5"/>
        <v>2.2267585268350771</v>
      </c>
      <c r="U21" s="30">
        <f t="shared" si="6"/>
        <v>0.35723398826231184</v>
      </c>
      <c r="V21" s="22">
        <f t="shared" si="7"/>
        <v>6.0182019222590801</v>
      </c>
      <c r="W21" s="170">
        <v>0</v>
      </c>
      <c r="X21" s="4">
        <f t="shared" si="8"/>
        <v>6.0182019222590801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12.03640384451816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12.03640384451816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5</v>
      </c>
      <c r="E22" s="17"/>
      <c r="F22" s="17">
        <f>Konvention_1slave-INslave</f>
        <v>4</v>
      </c>
      <c r="G22" s="17"/>
      <c r="H22" s="17"/>
      <c r="I22" s="17">
        <f>Konvention_1slave-GEslave</f>
        <v>5</v>
      </c>
      <c r="J22" s="17"/>
      <c r="K22" s="18"/>
      <c r="L22" s="23">
        <f>(D22+E22+F22+G22+H22+I22+J22+K22)/3</f>
        <v>4.666666666666667</v>
      </c>
      <c r="M22" s="23">
        <f t="shared" si="1"/>
        <v>9.3333333333333339</v>
      </c>
      <c r="N22" s="28">
        <f t="shared" si="2"/>
        <v>14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2884</v>
      </c>
      <c r="P22" s="11">
        <f>D22*F22*GEslave+D22*INslave*I22+MUslave*F22*I22</f>
        <v>935</v>
      </c>
      <c r="Q22" s="18">
        <f t="shared" si="3"/>
        <v>100</v>
      </c>
      <c r="R22" s="16">
        <f t="shared" si="10"/>
        <v>3919</v>
      </c>
      <c r="S22" s="29">
        <f t="shared" si="4"/>
        <v>3.4342094071616911</v>
      </c>
      <c r="T22" s="22">
        <f t="shared" si="5"/>
        <v>2.2267585268350771</v>
      </c>
      <c r="U22" s="30">
        <f t="shared" si="6"/>
        <v>0.35723398826231184</v>
      </c>
      <c r="V22" s="22">
        <f t="shared" si="7"/>
        <v>6.0182019222590801</v>
      </c>
      <c r="W22" s="170">
        <v>0</v>
      </c>
      <c r="X22" s="4">
        <f t="shared" si="8"/>
        <v>6.0182019222590801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18.054605766777239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18.054605766777239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4</v>
      </c>
      <c r="F23" s="15"/>
      <c r="G23" s="15"/>
      <c r="H23" s="15"/>
      <c r="I23" s="15"/>
      <c r="J23" s="15">
        <f>Konvention_1slave-KOslave</f>
        <v>5</v>
      </c>
      <c r="K23" s="19">
        <f>Konvention_1slave-KKslave</f>
        <v>10</v>
      </c>
      <c r="L23" s="21">
        <f>(D23+E23+F23+G23+H23+I23+J23+K23)/3</f>
        <v>6.333333333333333</v>
      </c>
      <c r="M23" s="21">
        <f t="shared" si="1"/>
        <v>12.666666666666666</v>
      </c>
      <c r="N23" s="32">
        <f t="shared" si="2"/>
        <v>19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3279</v>
      </c>
      <c r="P23" s="15">
        <f>E23*J23*KKslave+E23*KOslave*K23+KLslave*J23*K23</f>
        <v>1490</v>
      </c>
      <c r="Q23" s="19">
        <f t="shared" si="3"/>
        <v>200</v>
      </c>
      <c r="R23" s="20">
        <f>SUM(O23:Q23)</f>
        <v>4969</v>
      </c>
      <c r="S23" s="33">
        <f t="shared" si="4"/>
        <v>4.1793117327430069</v>
      </c>
      <c r="T23" s="21">
        <f t="shared" si="5"/>
        <v>3.7982156034077947</v>
      </c>
      <c r="U23" s="34">
        <f t="shared" si="6"/>
        <v>0.76474139665928753</v>
      </c>
      <c r="V23" s="21">
        <f t="shared" si="7"/>
        <v>8.7422687328100892</v>
      </c>
      <c r="W23" s="170">
        <v>0</v>
      </c>
      <c r="X23" s="5">
        <f t="shared" si="8"/>
        <v>8.7422687328100892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8.7422687328100892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8.7422687328100892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5</v>
      </c>
      <c r="E25" s="51">
        <f>Konvention_1slave-KLslave</f>
        <v>4</v>
      </c>
      <c r="F25" s="51"/>
      <c r="G25" s="51">
        <f t="shared" ref="G25:G33" si="11">Konvention_1slave-CHslave</f>
        <v>5</v>
      </c>
      <c r="H25" s="51"/>
      <c r="I25" s="51"/>
      <c r="J25" s="51"/>
      <c r="K25" s="52"/>
      <c r="L25" s="23">
        <f>(D25+E25+F25+G25+H25+I25+J25+K25)/3</f>
        <v>4.666666666666667</v>
      </c>
      <c r="M25" s="23">
        <f t="shared" si="1"/>
        <v>9.3333333333333339</v>
      </c>
      <c r="N25" s="24">
        <f t="shared" si="2"/>
        <v>14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2884</v>
      </c>
      <c r="P25" s="11">
        <f>D25*E25*CHslave+D25*KLslave*G25+MUslave*E25*G25</f>
        <v>935</v>
      </c>
      <c r="Q25" s="52">
        <f t="shared" si="3"/>
        <v>100</v>
      </c>
      <c r="R25" s="50">
        <f>SUM(O25:Q25)</f>
        <v>3919</v>
      </c>
      <c r="S25" s="25">
        <f t="shared" si="4"/>
        <v>3.4342094071616911</v>
      </c>
      <c r="T25" s="26">
        <f t="shared" si="5"/>
        <v>2.2267585268350771</v>
      </c>
      <c r="U25" s="27">
        <f t="shared" si="6"/>
        <v>0.35723398826231184</v>
      </c>
      <c r="V25" s="25">
        <f t="shared" si="7"/>
        <v>6.0182019222590801</v>
      </c>
      <c r="W25" s="170">
        <v>0</v>
      </c>
      <c r="X25" s="3">
        <f t="shared" si="8"/>
        <v>6.0182019222590801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12.03640384451816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12.03640384451816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5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5</v>
      </c>
      <c r="M26" s="23">
        <f t="shared" si="1"/>
        <v>10</v>
      </c>
      <c r="N26" s="28">
        <f t="shared" si="2"/>
        <v>15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2940</v>
      </c>
      <c r="P26" s="11">
        <f>D26*G26*CHslave+D26*CHslave*G26+MUslave*G26*G26</f>
        <v>1050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125</v>
      </c>
      <c r="R26" s="16">
        <f t="shared" ref="R26:R32" si="13">SUM(O26:Q26)</f>
        <v>4115</v>
      </c>
      <c r="S26" s="29">
        <f t="shared" si="4"/>
        <v>3.5722964763061968</v>
      </c>
      <c r="T26" s="22">
        <f t="shared" si="5"/>
        <v>2.5516403402187122</v>
      </c>
      <c r="U26" s="30">
        <f t="shared" si="6"/>
        <v>0.45565006075334141</v>
      </c>
      <c r="V26" s="29">
        <f t="shared" si="7"/>
        <v>6.57958687727825</v>
      </c>
      <c r="W26" s="170">
        <v>0</v>
      </c>
      <c r="X26" s="4">
        <f t="shared" si="8"/>
        <v>6.57958687727825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13.1591737545565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13.1591737545565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5</v>
      </c>
      <c r="E27" s="17"/>
      <c r="F27" s="17">
        <f t="shared" ref="F27:F33" si="14">Konvention_1slave-INslave</f>
        <v>4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4.666666666666667</v>
      </c>
      <c r="M27" s="23">
        <f t="shared" si="1"/>
        <v>9.3333333333333339</v>
      </c>
      <c r="N27" s="28">
        <f t="shared" si="2"/>
        <v>14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2884</v>
      </c>
      <c r="P27" s="11">
        <f>D27*F27*CHslave+D27*INslave*G27+MUslave*F27*G27</f>
        <v>935</v>
      </c>
      <c r="Q27" s="18">
        <f t="shared" si="3"/>
        <v>100</v>
      </c>
      <c r="R27" s="16">
        <f t="shared" si="13"/>
        <v>3919</v>
      </c>
      <c r="S27" s="29">
        <f t="shared" si="4"/>
        <v>3.4342094071616911</v>
      </c>
      <c r="T27" s="22">
        <f t="shared" si="5"/>
        <v>2.2267585268350771</v>
      </c>
      <c r="U27" s="30">
        <f t="shared" si="6"/>
        <v>0.35723398826231184</v>
      </c>
      <c r="V27" s="29">
        <f t="shared" si="7"/>
        <v>6.0182019222590801</v>
      </c>
      <c r="W27" s="170">
        <v>0</v>
      </c>
      <c r="X27" s="4">
        <f t="shared" si="8"/>
        <v>6.0182019222590801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12.03640384451816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12.03640384451816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4</v>
      </c>
      <c r="F28" s="17">
        <f t="shared" si="14"/>
        <v>4</v>
      </c>
      <c r="G28" s="17">
        <f t="shared" si="11"/>
        <v>5</v>
      </c>
      <c r="H28" s="17"/>
      <c r="I28" s="17"/>
      <c r="J28" s="17"/>
      <c r="K28" s="18"/>
      <c r="L28" s="23">
        <f t="shared" si="15"/>
        <v>4.333333333333333</v>
      </c>
      <c r="M28" s="23">
        <f t="shared" si="1"/>
        <v>8.6666666666666661</v>
      </c>
      <c r="N28" s="28">
        <f t="shared" si="2"/>
        <v>13</v>
      </c>
      <c r="O28" s="11">
        <f t="shared" si="16"/>
        <v>2805</v>
      </c>
      <c r="P28" s="11">
        <f>E28*F28*CHslave+E28*INslave*G28+KLslave*F28*G28</f>
        <v>824</v>
      </c>
      <c r="Q28" s="18">
        <f t="shared" si="3"/>
        <v>80</v>
      </c>
      <c r="R28" s="16">
        <f t="shared" si="13"/>
        <v>3709</v>
      </c>
      <c r="S28" s="29">
        <f t="shared" si="4"/>
        <v>3.2771636559719601</v>
      </c>
      <c r="T28" s="22">
        <f t="shared" si="5"/>
        <v>1.9254066684640962</v>
      </c>
      <c r="U28" s="30">
        <f t="shared" si="6"/>
        <v>0.28039902938797517</v>
      </c>
      <c r="V28" s="29">
        <f t="shared" si="7"/>
        <v>5.4829693538240312</v>
      </c>
      <c r="W28" s="170">
        <v>0</v>
      </c>
      <c r="X28" s="4">
        <f t="shared" si="8"/>
        <v>5.4829693538240312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10.965938707648062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10.965938707648062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4</v>
      </c>
      <c r="F29" s="17">
        <f t="shared" si="14"/>
        <v>4</v>
      </c>
      <c r="G29" s="17">
        <f t="shared" si="11"/>
        <v>5</v>
      </c>
      <c r="H29" s="17"/>
      <c r="I29" s="17"/>
      <c r="J29" s="17"/>
      <c r="K29" s="18"/>
      <c r="L29" s="23">
        <f t="shared" si="15"/>
        <v>4.333333333333333</v>
      </c>
      <c r="M29" s="23">
        <f t="shared" si="1"/>
        <v>8.6666666666666661</v>
      </c>
      <c r="N29" s="28">
        <f t="shared" si="2"/>
        <v>13</v>
      </c>
      <c r="O29" s="11">
        <f t="shared" si="16"/>
        <v>2805</v>
      </c>
      <c r="P29" s="11">
        <f>E29*F29*CHslave+E29*INslave*G29+KLslave*F29*G29</f>
        <v>824</v>
      </c>
      <c r="Q29" s="18">
        <f t="shared" si="3"/>
        <v>80</v>
      </c>
      <c r="R29" s="16">
        <f t="shared" si="13"/>
        <v>3709</v>
      </c>
      <c r="S29" s="29">
        <f t="shared" si="4"/>
        <v>3.2771636559719601</v>
      </c>
      <c r="T29" s="22">
        <f t="shared" si="5"/>
        <v>1.9254066684640962</v>
      </c>
      <c r="U29" s="30">
        <f t="shared" si="6"/>
        <v>0.28039902938797517</v>
      </c>
      <c r="V29" s="29">
        <f t="shared" si="7"/>
        <v>5.4829693538240312</v>
      </c>
      <c r="W29" s="170">
        <v>0</v>
      </c>
      <c r="X29" s="4">
        <f t="shared" si="8"/>
        <v>5.4829693538240312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16.448908061472093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16.448908061472093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4</v>
      </c>
      <c r="F30" s="17">
        <f t="shared" si="14"/>
        <v>4</v>
      </c>
      <c r="G30" s="17">
        <f t="shared" si="11"/>
        <v>5</v>
      </c>
      <c r="H30" s="17"/>
      <c r="I30" s="17"/>
      <c r="J30" s="17"/>
      <c r="K30" s="18"/>
      <c r="L30" s="23">
        <f t="shared" si="15"/>
        <v>4.333333333333333</v>
      </c>
      <c r="M30" s="23">
        <f t="shared" si="1"/>
        <v>8.6666666666666661</v>
      </c>
      <c r="N30" s="28">
        <f t="shared" si="2"/>
        <v>13</v>
      </c>
      <c r="O30" s="11">
        <f t="shared" si="16"/>
        <v>2805</v>
      </c>
      <c r="P30" s="11">
        <f>E30*F30*CHslave+E30*INslave*G30+KLslave*F30*G30</f>
        <v>824</v>
      </c>
      <c r="Q30" s="18">
        <f t="shared" si="3"/>
        <v>80</v>
      </c>
      <c r="R30" s="16">
        <f t="shared" si="13"/>
        <v>3709</v>
      </c>
      <c r="S30" s="29">
        <f t="shared" si="4"/>
        <v>3.2771636559719601</v>
      </c>
      <c r="T30" s="22">
        <f t="shared" si="5"/>
        <v>1.9254066684640962</v>
      </c>
      <c r="U30" s="30">
        <f t="shared" si="6"/>
        <v>0.28039902938797517</v>
      </c>
      <c r="V30" s="29">
        <f t="shared" si="7"/>
        <v>5.4829693538240312</v>
      </c>
      <c r="W30" s="170">
        <v>0</v>
      </c>
      <c r="X30" s="4">
        <f t="shared" si="8"/>
        <v>5.4829693538240312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16.448908061472093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16.448908061472093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5</v>
      </c>
      <c r="E31" s="17"/>
      <c r="F31" s="17">
        <f t="shared" si="14"/>
        <v>4</v>
      </c>
      <c r="G31" s="17">
        <f t="shared" si="11"/>
        <v>5</v>
      </c>
      <c r="H31" s="17"/>
      <c r="I31" s="17"/>
      <c r="J31" s="17"/>
      <c r="K31" s="18"/>
      <c r="L31" s="23">
        <f t="shared" si="15"/>
        <v>4.666666666666667</v>
      </c>
      <c r="M31" s="23">
        <f t="shared" si="1"/>
        <v>9.3333333333333339</v>
      </c>
      <c r="N31" s="28">
        <f t="shared" si="2"/>
        <v>14</v>
      </c>
      <c r="O31" s="11">
        <f t="shared" si="16"/>
        <v>2884</v>
      </c>
      <c r="P31" s="11">
        <f>D31*F31*CHslave+D31*INslave*G31+MUslave*F31*G31</f>
        <v>935</v>
      </c>
      <c r="Q31" s="18">
        <f t="shared" si="3"/>
        <v>100</v>
      </c>
      <c r="R31" s="16">
        <f t="shared" si="13"/>
        <v>3919</v>
      </c>
      <c r="S31" s="29">
        <f t="shared" si="4"/>
        <v>3.4342094071616911</v>
      </c>
      <c r="T31" s="22">
        <f t="shared" si="5"/>
        <v>2.2267585268350771</v>
      </c>
      <c r="U31" s="30">
        <f t="shared" si="6"/>
        <v>0.35723398826231184</v>
      </c>
      <c r="V31" s="29">
        <f t="shared" si="7"/>
        <v>6.0182019222590801</v>
      </c>
      <c r="W31" s="170">
        <v>0</v>
      </c>
      <c r="X31" s="4">
        <f t="shared" si="8"/>
        <v>6.0182019222590801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18.054605766777239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18.054605766777239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5</v>
      </c>
      <c r="H32" s="17"/>
      <c r="I32" s="17">
        <f>Konvention_1slave-GEslave</f>
        <v>5</v>
      </c>
      <c r="J32" s="17"/>
      <c r="K32" s="18"/>
      <c r="L32" s="23">
        <f t="shared" si="15"/>
        <v>4.666666666666667</v>
      </c>
      <c r="M32" s="23">
        <f t="shared" si="1"/>
        <v>9.3333333333333339</v>
      </c>
      <c r="N32" s="28">
        <f t="shared" si="2"/>
        <v>14</v>
      </c>
      <c r="O32" s="11">
        <f t="shared" si="16"/>
        <v>2884</v>
      </c>
      <c r="P32" s="11">
        <f>F32*G32*GEslave+F32*CHslave*I32+INslave*G32*I32</f>
        <v>935</v>
      </c>
      <c r="Q32" s="18">
        <f t="shared" si="3"/>
        <v>100</v>
      </c>
      <c r="R32" s="16">
        <f t="shared" si="13"/>
        <v>3919</v>
      </c>
      <c r="S32" s="29">
        <f t="shared" si="4"/>
        <v>3.4342094071616911</v>
      </c>
      <c r="T32" s="22">
        <f t="shared" si="5"/>
        <v>2.2267585268350771</v>
      </c>
      <c r="U32" s="30">
        <f t="shared" si="6"/>
        <v>0.35723398826231184</v>
      </c>
      <c r="V32" s="29">
        <f t="shared" si="7"/>
        <v>6.0182019222590801</v>
      </c>
      <c r="W32" s="170">
        <v>0</v>
      </c>
      <c r="X32" s="4">
        <f t="shared" si="8"/>
        <v>6.0182019222590801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12.03640384451816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12.03640384451816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5</v>
      </c>
      <c r="E33" s="15"/>
      <c r="F33" s="15">
        <f t="shared" si="14"/>
        <v>4</v>
      </c>
      <c r="G33" s="15">
        <f t="shared" si="11"/>
        <v>5</v>
      </c>
      <c r="H33" s="15"/>
      <c r="I33" s="15"/>
      <c r="J33" s="15"/>
      <c r="K33" s="19"/>
      <c r="L33" s="33">
        <f t="shared" si="15"/>
        <v>4.666666666666667</v>
      </c>
      <c r="M33" s="21">
        <f t="shared" si="1"/>
        <v>9.3333333333333339</v>
      </c>
      <c r="N33" s="32">
        <f t="shared" si="2"/>
        <v>14</v>
      </c>
      <c r="O33" s="15">
        <f t="shared" si="16"/>
        <v>2884</v>
      </c>
      <c r="P33" s="15">
        <f>D33*F33*CHslave+D33*INslave*G33+MUslave*F33*G33</f>
        <v>935</v>
      </c>
      <c r="Q33" s="19">
        <f t="shared" si="3"/>
        <v>100</v>
      </c>
      <c r="R33" s="20">
        <f>SUM(O33:Q33)</f>
        <v>3919</v>
      </c>
      <c r="S33" s="33">
        <f t="shared" si="4"/>
        <v>3.4342094071616911</v>
      </c>
      <c r="T33" s="21">
        <f t="shared" si="5"/>
        <v>2.2267585268350771</v>
      </c>
      <c r="U33" s="34">
        <f t="shared" si="6"/>
        <v>0.35723398826231184</v>
      </c>
      <c r="V33" s="33">
        <f t="shared" si="7"/>
        <v>6.0182019222590801</v>
      </c>
      <c r="W33" s="170">
        <v>0</v>
      </c>
      <c r="X33" s="5">
        <f t="shared" si="8"/>
        <v>6.0182019222590801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24.072807689036321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24.072807689036321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5</v>
      </c>
      <c r="E35" s="51"/>
      <c r="F35" s="51">
        <f>Konvention_1slave-INslave</f>
        <v>4</v>
      </c>
      <c r="G35" s="51"/>
      <c r="H35" s="51"/>
      <c r="I35" s="51">
        <f>Konvention_1slave-GEslave</f>
        <v>5</v>
      </c>
      <c r="J35" s="51"/>
      <c r="K35" s="52"/>
      <c r="L35" s="23">
        <f>(D35+E35+F35+G35+H35+I35+J35+K35)/3</f>
        <v>4.666666666666667</v>
      </c>
      <c r="M35" s="23">
        <f t="shared" si="1"/>
        <v>9.3333333333333339</v>
      </c>
      <c r="N35" s="24">
        <f t="shared" si="2"/>
        <v>14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2884</v>
      </c>
      <c r="P35" s="11">
        <f>D35*F35*GEslave+D35*INslave*I35+MUslave*F35*I35</f>
        <v>935</v>
      </c>
      <c r="Q35" s="52">
        <f t="shared" si="3"/>
        <v>100</v>
      </c>
      <c r="R35" s="50">
        <f t="shared" ref="R35:R41" si="17">SUM(O35:Q35)</f>
        <v>3919</v>
      </c>
      <c r="S35" s="25">
        <f t="shared" si="4"/>
        <v>3.4342094071616911</v>
      </c>
      <c r="T35" s="26">
        <f t="shared" si="5"/>
        <v>2.2267585268350771</v>
      </c>
      <c r="U35" s="27">
        <f t="shared" si="6"/>
        <v>0.35723398826231184</v>
      </c>
      <c r="V35" s="25">
        <f t="shared" si="7"/>
        <v>6.0182019222590801</v>
      </c>
      <c r="W35" s="170">
        <v>0</v>
      </c>
      <c r="X35" s="3">
        <f t="shared" si="8"/>
        <v>6.0182019222590801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18.054605766777239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18.054605766777239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4</v>
      </c>
      <c r="F36" s="17"/>
      <c r="G36" s="17"/>
      <c r="H36" s="17">
        <f>Konvention_1slave-FFslave</f>
        <v>4</v>
      </c>
      <c r="I36" s="17"/>
      <c r="J36" s="17"/>
      <c r="K36" s="18">
        <f>Konvention_1slave-KKslave</f>
        <v>10</v>
      </c>
      <c r="L36" s="23">
        <f>(D36+E36+F36+G36+H36+I36+J36+K36)/3</f>
        <v>6</v>
      </c>
      <c r="M36" s="23">
        <f t="shared" si="1"/>
        <v>12</v>
      </c>
      <c r="N36" s="28">
        <f t="shared" si="2"/>
        <v>18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3330</v>
      </c>
      <c r="P36" s="11">
        <f>E36*H36*KKslave+E36*FFslave*K36+KLslave*H36*K36</f>
        <v>1344</v>
      </c>
      <c r="Q36" s="18">
        <f t="shared" si="3"/>
        <v>160</v>
      </c>
      <c r="R36" s="16">
        <f t="shared" si="17"/>
        <v>4834</v>
      </c>
      <c r="S36" s="29">
        <f t="shared" si="4"/>
        <v>4.1332230037236242</v>
      </c>
      <c r="T36" s="22">
        <f t="shared" si="5"/>
        <v>3.336367397600331</v>
      </c>
      <c r="U36" s="30">
        <f t="shared" si="6"/>
        <v>0.5957798924286305</v>
      </c>
      <c r="V36" s="29">
        <f t="shared" si="7"/>
        <v>8.0653702937525864</v>
      </c>
      <c r="W36" s="170">
        <v>0</v>
      </c>
      <c r="X36" s="4">
        <f t="shared" si="8"/>
        <v>8.0653702937525864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8.0653702937525864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8.0653702937525864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4</v>
      </c>
      <c r="I37" s="17">
        <f>Konvention_1slave-GEslave</f>
        <v>5</v>
      </c>
      <c r="J37" s="17">
        <f>Konvention_1slave-KOslave</f>
        <v>5</v>
      </c>
      <c r="K37" s="18"/>
      <c r="L37" s="23">
        <f>(D37+E37+F37+G37+H37+I37+J37+K37)/3</f>
        <v>4.666666666666667</v>
      </c>
      <c r="M37" s="23">
        <f t="shared" si="1"/>
        <v>9.3333333333333339</v>
      </c>
      <c r="N37" s="28">
        <f t="shared" si="2"/>
        <v>14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2884</v>
      </c>
      <c r="P37" s="11">
        <f>H37*I37*KOslave+H37*GEslave*J37+FFslave*I37*J37</f>
        <v>935</v>
      </c>
      <c r="Q37" s="18">
        <f t="shared" si="3"/>
        <v>100</v>
      </c>
      <c r="R37" s="16">
        <f t="shared" si="17"/>
        <v>3919</v>
      </c>
      <c r="S37" s="29">
        <f t="shared" si="4"/>
        <v>3.4342094071616911</v>
      </c>
      <c r="T37" s="22">
        <f t="shared" si="5"/>
        <v>2.2267585268350771</v>
      </c>
      <c r="U37" s="30">
        <f t="shared" si="6"/>
        <v>0.35723398826231184</v>
      </c>
      <c r="V37" s="29">
        <f t="shared" si="7"/>
        <v>6.0182019222590801</v>
      </c>
      <c r="W37" s="170">
        <v>0</v>
      </c>
      <c r="X37" s="4">
        <f t="shared" si="8"/>
        <v>6.0182019222590801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6.0182019222590801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6.0182019222590801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4</v>
      </c>
      <c r="F38" s="17">
        <f>Konvention_1slave-INslave</f>
        <v>4</v>
      </c>
      <c r="G38" s="17"/>
      <c r="H38" s="17"/>
      <c r="I38" s="17"/>
      <c r="J38" s="17"/>
      <c r="K38" s="18"/>
      <c r="L38" s="23">
        <f>(E38+F38+F38)/3</f>
        <v>4</v>
      </c>
      <c r="M38" s="23">
        <f t="shared" si="1"/>
        <v>8</v>
      </c>
      <c r="N38" s="28">
        <f t="shared" si="2"/>
        <v>12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2700</v>
      </c>
      <c r="P38" s="11">
        <f>E38*F38*INslave+E38*INslave*F38+KLslave*F38*F38</f>
        <v>720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64</v>
      </c>
      <c r="R38" s="16">
        <f t="shared" si="17"/>
        <v>3484</v>
      </c>
      <c r="S38" s="29">
        <f t="shared" si="4"/>
        <v>3.0998851894374284</v>
      </c>
      <c r="T38" s="22">
        <f t="shared" si="5"/>
        <v>1.6532721010332951</v>
      </c>
      <c r="U38" s="30">
        <f t="shared" si="6"/>
        <v>0.22043628013777267</v>
      </c>
      <c r="V38" s="29">
        <f t="shared" si="7"/>
        <v>4.9735935706084966</v>
      </c>
      <c r="W38" s="170">
        <v>0</v>
      </c>
      <c r="X38" s="4">
        <f t="shared" si="8"/>
        <v>4.9735935706084966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9.9471871412169932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9.9471871412169932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4</v>
      </c>
      <c r="F39" s="17"/>
      <c r="G39" s="17"/>
      <c r="H39" s="17">
        <f>Konvention_1slave-FFslave</f>
        <v>4</v>
      </c>
      <c r="I39" s="17"/>
      <c r="J39" s="17">
        <f>Konvention_1slave-KOslave</f>
        <v>5</v>
      </c>
      <c r="K39" s="18"/>
      <c r="L39" s="23">
        <f>(D39+E39+F39+G39+H39+I39+J39+K39)/3</f>
        <v>4.333333333333333</v>
      </c>
      <c r="M39" s="23">
        <f t="shared" si="1"/>
        <v>8.6666666666666661</v>
      </c>
      <c r="N39" s="28">
        <f t="shared" si="2"/>
        <v>13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2805</v>
      </c>
      <c r="P39" s="11">
        <f>E39*H39*KOslave+E39*FFslave*J39+KLslave*H39*J39</f>
        <v>824</v>
      </c>
      <c r="Q39" s="18">
        <f>IFERROR(D39^SIGN(D39),1)*IFERROR(E39^SIGN(E39),1)*IFERROR(F39^SIGN(F39),1)*IFERROR(G39^SIGN(G39),1)*IFERROR(H39^SIGN(H39),1)*IFERROR(I39^SIGN(I39),1)*IFERROR(J39^SIGN(J39),1)*IFERROR(K39^SIGN(K39),1)</f>
        <v>80</v>
      </c>
      <c r="R39" s="16">
        <f t="shared" si="17"/>
        <v>3709</v>
      </c>
      <c r="S39" s="29">
        <f t="shared" si="4"/>
        <v>3.2771636559719601</v>
      </c>
      <c r="T39" s="22">
        <f t="shared" si="5"/>
        <v>1.9254066684640962</v>
      </c>
      <c r="U39" s="30">
        <f t="shared" si="6"/>
        <v>0.28039902938797517</v>
      </c>
      <c r="V39" s="29">
        <f t="shared" si="7"/>
        <v>5.4829693538240312</v>
      </c>
      <c r="W39" s="170">
        <v>0</v>
      </c>
      <c r="X39" s="4">
        <f t="shared" si="8"/>
        <v>5.4829693538240312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16.448908061472093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16.448908061472093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5</v>
      </c>
      <c r="E40" s="17"/>
      <c r="F40" s="17"/>
      <c r="G40" s="17">
        <f>Konvention_1slave-CHslave</f>
        <v>5</v>
      </c>
      <c r="H40" s="17"/>
      <c r="I40" s="17"/>
      <c r="J40" s="17"/>
      <c r="K40" s="18"/>
      <c r="L40" s="23">
        <f>(D40+D40+G40)/3</f>
        <v>5</v>
      </c>
      <c r="M40" s="23">
        <f t="shared" si="1"/>
        <v>10</v>
      </c>
      <c r="N40" s="28">
        <f t="shared" si="2"/>
        <v>15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2940</v>
      </c>
      <c r="P40" s="11">
        <f>D40*D40*CHslave+D40*MUslave*G40+MUslave*D40*G40</f>
        <v>1050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125</v>
      </c>
      <c r="R40" s="16">
        <f t="shared" si="17"/>
        <v>4115</v>
      </c>
      <c r="S40" s="29">
        <f t="shared" si="4"/>
        <v>3.5722964763061968</v>
      </c>
      <c r="T40" s="22">
        <f t="shared" si="5"/>
        <v>2.5516403402187122</v>
      </c>
      <c r="U40" s="30">
        <f t="shared" si="6"/>
        <v>0.45565006075334141</v>
      </c>
      <c r="V40" s="29">
        <f t="shared" si="7"/>
        <v>6.57958687727825</v>
      </c>
      <c r="W40" s="170">
        <v>0</v>
      </c>
      <c r="X40" s="4">
        <f t="shared" si="8"/>
        <v>6.57958687727825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19.738760631834751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19.738760631834751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5</v>
      </c>
      <c r="E41" s="15"/>
      <c r="F41" s="15"/>
      <c r="G41" s="15"/>
      <c r="H41" s="15"/>
      <c r="I41" s="15">
        <f>Konvention_1slave-GEslave</f>
        <v>5</v>
      </c>
      <c r="J41" s="15">
        <f>Konvention_1slave-KOslave</f>
        <v>5</v>
      </c>
      <c r="K41" s="19"/>
      <c r="L41" s="33">
        <f>(D41+E41+F41+G41+H41+I41+J41+K41)/3</f>
        <v>5</v>
      </c>
      <c r="M41" s="21">
        <f t="shared" si="1"/>
        <v>10</v>
      </c>
      <c r="N41" s="32">
        <f t="shared" si="2"/>
        <v>15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2940</v>
      </c>
      <c r="P41" s="15">
        <f>D41*I41*KOslave+D41*GEslave*J41+MUslave*I41*J41</f>
        <v>1050</v>
      </c>
      <c r="Q41" s="19">
        <f t="shared" si="3"/>
        <v>125</v>
      </c>
      <c r="R41" s="20">
        <f t="shared" si="17"/>
        <v>4115</v>
      </c>
      <c r="S41" s="33">
        <f t="shared" si="4"/>
        <v>3.5722964763061968</v>
      </c>
      <c r="T41" s="21">
        <f t="shared" si="5"/>
        <v>2.5516403402187122</v>
      </c>
      <c r="U41" s="34">
        <f t="shared" si="6"/>
        <v>0.45565006075334141</v>
      </c>
      <c r="V41" s="33">
        <f t="shared" si="7"/>
        <v>6.57958687727825</v>
      </c>
      <c r="W41" s="170">
        <v>0</v>
      </c>
      <c r="X41" s="5">
        <f t="shared" si="8"/>
        <v>6.57958687727825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19.738760631834751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19.738760631834751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4</v>
      </c>
      <c r="F43" s="51">
        <f t="shared" ref="F43:F48" si="20">Konvention_1slave-INslave</f>
        <v>4</v>
      </c>
      <c r="G43" s="51"/>
      <c r="H43" s="51"/>
      <c r="I43" s="51"/>
      <c r="J43" s="51"/>
      <c r="K43" s="52"/>
      <c r="L43" s="23">
        <f>(E43+E43+F43)/3</f>
        <v>4</v>
      </c>
      <c r="M43" s="23">
        <f t="shared" si="1"/>
        <v>8</v>
      </c>
      <c r="N43" s="24">
        <f t="shared" si="2"/>
        <v>12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2700</v>
      </c>
      <c r="P43" s="11">
        <f>E43*E43*INslave+E43*KLslave*F43+KLslave*E43*F43</f>
        <v>720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64</v>
      </c>
      <c r="R43" s="50">
        <f>SUM(O43:Q43)</f>
        <v>3484</v>
      </c>
      <c r="S43" s="25">
        <f t="shared" si="4"/>
        <v>3.0998851894374284</v>
      </c>
      <c r="T43" s="26">
        <f t="shared" si="5"/>
        <v>1.6532721010332951</v>
      </c>
      <c r="U43" s="27">
        <f t="shared" si="6"/>
        <v>0.22043628013777267</v>
      </c>
      <c r="V43" s="25">
        <f t="shared" si="7"/>
        <v>4.9735935706084966</v>
      </c>
      <c r="W43" s="170">
        <v>0</v>
      </c>
      <c r="X43" s="3">
        <f t="shared" si="8"/>
        <v>4.9735935706084966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4.9735935706084966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4.9735935706084966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4</v>
      </c>
      <c r="M44" s="23">
        <f t="shared" si="1"/>
        <v>8</v>
      </c>
      <c r="N44" s="28">
        <f t="shared" si="2"/>
        <v>12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2700</v>
      </c>
      <c r="P44" s="11">
        <f>E44*E44*INslave+E44*KLslave*F44+KLslave*E44*F44</f>
        <v>720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64</v>
      </c>
      <c r="R44" s="16">
        <f t="shared" ref="R44:R53" si="22">SUM(O44:Q44)</f>
        <v>3484</v>
      </c>
      <c r="S44" s="29">
        <f t="shared" si="4"/>
        <v>3.0998851894374284</v>
      </c>
      <c r="T44" s="22">
        <f t="shared" si="5"/>
        <v>1.6532721010332951</v>
      </c>
      <c r="U44" s="30">
        <f t="shared" si="6"/>
        <v>0.22043628013777267</v>
      </c>
      <c r="V44" s="29">
        <f t="shared" si="7"/>
        <v>4.9735935706084966</v>
      </c>
      <c r="W44" s="170">
        <v>0</v>
      </c>
      <c r="X44" s="4">
        <f t="shared" si="8"/>
        <v>4.9735935706084966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9.9471871412169932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9.9471871412169932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4</v>
      </c>
      <c r="M45" s="23">
        <f t="shared" si="1"/>
        <v>8</v>
      </c>
      <c r="N45" s="28">
        <f t="shared" si="2"/>
        <v>12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2700</v>
      </c>
      <c r="P45" s="11">
        <f>E45*E45*INslave+E45*KLslave*F45+KLslave*E45*F45</f>
        <v>720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64</v>
      </c>
      <c r="R45" s="16">
        <f t="shared" si="22"/>
        <v>3484</v>
      </c>
      <c r="S45" s="29">
        <f t="shared" si="4"/>
        <v>3.0998851894374284</v>
      </c>
      <c r="T45" s="22">
        <f t="shared" si="5"/>
        <v>1.6532721010332951</v>
      </c>
      <c r="U45" s="30">
        <f t="shared" si="6"/>
        <v>0.22043628013777267</v>
      </c>
      <c r="V45" s="29">
        <f t="shared" si="7"/>
        <v>4.9735935706084966</v>
      </c>
      <c r="W45" s="170">
        <v>0</v>
      </c>
      <c r="X45" s="4">
        <f t="shared" si="8"/>
        <v>4.9735935706084966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9.9471871412169932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9.9471871412169932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4</v>
      </c>
      <c r="M46" s="23">
        <f t="shared" si="1"/>
        <v>8</v>
      </c>
      <c r="N46" s="28">
        <f t="shared" si="2"/>
        <v>12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2700</v>
      </c>
      <c r="P46" s="11">
        <f>E46*E46*INslave+E46*KLslave*F46+KLslave*E46*F46</f>
        <v>720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64</v>
      </c>
      <c r="R46" s="16">
        <f t="shared" si="22"/>
        <v>3484</v>
      </c>
      <c r="S46" s="29">
        <f t="shared" si="4"/>
        <v>3.0998851894374284</v>
      </c>
      <c r="T46" s="22">
        <f t="shared" si="5"/>
        <v>1.6532721010332951</v>
      </c>
      <c r="U46" s="30">
        <f t="shared" si="6"/>
        <v>0.22043628013777267</v>
      </c>
      <c r="V46" s="29">
        <f t="shared" si="7"/>
        <v>4.9735935706084966</v>
      </c>
      <c r="W46" s="170">
        <v>0</v>
      </c>
      <c r="X46" s="4">
        <f t="shared" si="8"/>
        <v>4.9735935706084966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9.9471871412169932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9.9471871412169932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5</v>
      </c>
      <c r="E47" s="17">
        <f t="shared" si="19"/>
        <v>4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4.333333333333333</v>
      </c>
      <c r="M47" s="23">
        <f t="shared" si="1"/>
        <v>8.6666666666666661</v>
      </c>
      <c r="N47" s="28">
        <f t="shared" si="2"/>
        <v>13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2805</v>
      </c>
      <c r="P47" s="11">
        <f>D47*E47*INslave+D47*KLslave*F47+MUslave*E47*F47</f>
        <v>824</v>
      </c>
      <c r="Q47" s="18">
        <f t="shared" si="3"/>
        <v>80</v>
      </c>
      <c r="R47" s="16">
        <f t="shared" si="22"/>
        <v>3709</v>
      </c>
      <c r="S47" s="29">
        <f t="shared" si="4"/>
        <v>3.2771636559719601</v>
      </c>
      <c r="T47" s="22">
        <f t="shared" si="5"/>
        <v>1.9254066684640962</v>
      </c>
      <c r="U47" s="30">
        <f t="shared" si="6"/>
        <v>0.28039902938797517</v>
      </c>
      <c r="V47" s="29">
        <f t="shared" si="7"/>
        <v>5.4829693538240312</v>
      </c>
      <c r="W47" s="170">
        <v>0</v>
      </c>
      <c r="X47" s="4">
        <f t="shared" si="8"/>
        <v>5.4829693538240312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10.965938707648062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10.965938707648062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4</v>
      </c>
      <c r="M48" s="23">
        <f t="shared" si="1"/>
        <v>8</v>
      </c>
      <c r="N48" s="28">
        <f t="shared" si="2"/>
        <v>12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2700</v>
      </c>
      <c r="P48" s="11">
        <f>E48*E48*INslave+E48*KLslave*F48+KLslave*E48*F48</f>
        <v>720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64</v>
      </c>
      <c r="R48" s="16">
        <f t="shared" si="22"/>
        <v>3484</v>
      </c>
      <c r="S48" s="29">
        <f t="shared" si="4"/>
        <v>3.0998851894374284</v>
      </c>
      <c r="T48" s="22">
        <f t="shared" si="5"/>
        <v>1.6532721010332951</v>
      </c>
      <c r="U48" s="30">
        <f t="shared" si="6"/>
        <v>0.22043628013777267</v>
      </c>
      <c r="V48" s="29">
        <f t="shared" si="7"/>
        <v>4.9735935706084966</v>
      </c>
      <c r="W48" s="170">
        <v>0</v>
      </c>
      <c r="X48" s="4">
        <f t="shared" si="8"/>
        <v>4.9735935706084966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14.92078071182549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14.92078071182549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Konvention_1slave-FFslave</f>
        <v>4</v>
      </c>
      <c r="I49" s="17"/>
      <c r="J49" s="17"/>
      <c r="K49" s="18"/>
      <c r="L49" s="23">
        <f>(E49+E49+H49)/3</f>
        <v>4</v>
      </c>
      <c r="M49" s="23">
        <f t="shared" si="1"/>
        <v>8</v>
      </c>
      <c r="N49" s="28">
        <f t="shared" si="2"/>
        <v>12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2700</v>
      </c>
      <c r="P49" s="11">
        <f>E49*E49*FFslave+E49*KLslave*H49+KLslave*E49*H49</f>
        <v>720</v>
      </c>
      <c r="Q49" s="18">
        <f t="shared" si="23"/>
        <v>64</v>
      </c>
      <c r="R49" s="16">
        <f t="shared" si="22"/>
        <v>3484</v>
      </c>
      <c r="S49" s="29">
        <f t="shared" si="4"/>
        <v>3.0998851894374284</v>
      </c>
      <c r="T49" s="22">
        <f t="shared" si="5"/>
        <v>1.6532721010332951</v>
      </c>
      <c r="U49" s="30">
        <f t="shared" si="6"/>
        <v>0.22043628013777267</v>
      </c>
      <c r="V49" s="29">
        <f t="shared" si="7"/>
        <v>4.9735935706084966</v>
      </c>
      <c r="W49" s="170">
        <v>0</v>
      </c>
      <c r="X49" s="4">
        <f t="shared" si="8"/>
        <v>4.9735935706084966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9.9471871412169932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9.9471871412169932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Konvention_1slave-INslave</f>
        <v>4</v>
      </c>
      <c r="G50" s="17"/>
      <c r="H50" s="17"/>
      <c r="I50" s="17"/>
      <c r="J50" s="17"/>
      <c r="K50" s="18"/>
      <c r="L50" s="23">
        <f>(E50+E50+F50)/3</f>
        <v>4</v>
      </c>
      <c r="M50" s="23">
        <f t="shared" si="1"/>
        <v>8</v>
      </c>
      <c r="N50" s="28">
        <f t="shared" si="2"/>
        <v>12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2700</v>
      </c>
      <c r="P50" s="11">
        <f>E50*E50*INslave+E50*KLslave*F50+KLslave*E50*F50</f>
        <v>720</v>
      </c>
      <c r="Q50" s="18">
        <f t="shared" si="23"/>
        <v>64</v>
      </c>
      <c r="R50" s="16">
        <f t="shared" si="22"/>
        <v>3484</v>
      </c>
      <c r="S50" s="29">
        <f t="shared" si="4"/>
        <v>3.0998851894374284</v>
      </c>
      <c r="T50" s="22">
        <f t="shared" si="5"/>
        <v>1.6532721010332951</v>
      </c>
      <c r="U50" s="30">
        <f t="shared" si="6"/>
        <v>0.22043628013777267</v>
      </c>
      <c r="V50" s="29">
        <f t="shared" si="7"/>
        <v>4.9735935706084966</v>
      </c>
      <c r="W50" s="170">
        <v>0</v>
      </c>
      <c r="X50" s="4">
        <f t="shared" si="8"/>
        <v>4.9735935706084966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4.9735935706084966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4.9735935706084966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Konvention_1slave-INslave</f>
        <v>4</v>
      </c>
      <c r="G51" s="17"/>
      <c r="H51" s="17"/>
      <c r="I51" s="17"/>
      <c r="J51" s="17"/>
      <c r="K51" s="18"/>
      <c r="L51" s="23">
        <f>(E51+E51+F51)/3</f>
        <v>4</v>
      </c>
      <c r="M51" s="23">
        <f t="shared" si="1"/>
        <v>8</v>
      </c>
      <c r="N51" s="28">
        <f t="shared" si="2"/>
        <v>12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2700</v>
      </c>
      <c r="P51" s="11">
        <f>E51*E51*INslave+E51*KLslave*F51+KLslave*E51*F51</f>
        <v>720</v>
      </c>
      <c r="Q51" s="18">
        <f t="shared" si="23"/>
        <v>64</v>
      </c>
      <c r="R51" s="16">
        <f t="shared" si="22"/>
        <v>3484</v>
      </c>
      <c r="S51" s="29">
        <f t="shared" si="4"/>
        <v>3.0998851894374284</v>
      </c>
      <c r="T51" s="22">
        <f t="shared" si="5"/>
        <v>1.6532721010332951</v>
      </c>
      <c r="U51" s="30">
        <f t="shared" si="6"/>
        <v>0.22043628013777267</v>
      </c>
      <c r="V51" s="29">
        <f t="shared" si="7"/>
        <v>4.9735935706084966</v>
      </c>
      <c r="W51" s="170">
        <v>0</v>
      </c>
      <c r="X51" s="4">
        <f t="shared" si="8"/>
        <v>4.9735935706084966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4.9735935706084966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4.9735935706084966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Konvention_1slave-INslave</f>
        <v>4</v>
      </c>
      <c r="G52" s="17"/>
      <c r="H52" s="17"/>
      <c r="I52" s="17"/>
      <c r="J52" s="17"/>
      <c r="K52" s="18"/>
      <c r="L52" s="23">
        <f>(E52+E52+F52)/3</f>
        <v>4</v>
      </c>
      <c r="M52" s="23">
        <f t="shared" si="1"/>
        <v>8</v>
      </c>
      <c r="N52" s="28">
        <f t="shared" si="2"/>
        <v>12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2700</v>
      </c>
      <c r="P52" s="11">
        <f>E52*E52*INslave+E52*KLslave*F52+KLslave*E52*F52</f>
        <v>720</v>
      </c>
      <c r="Q52" s="18">
        <f t="shared" si="23"/>
        <v>64</v>
      </c>
      <c r="R52" s="16">
        <f t="shared" si="22"/>
        <v>3484</v>
      </c>
      <c r="S52" s="29">
        <f t="shared" si="4"/>
        <v>3.0998851894374284</v>
      </c>
      <c r="T52" s="22">
        <f t="shared" si="5"/>
        <v>1.6532721010332951</v>
      </c>
      <c r="U52" s="30">
        <f t="shared" si="6"/>
        <v>0.22043628013777267</v>
      </c>
      <c r="V52" s="29">
        <f t="shared" si="7"/>
        <v>4.9735935706084966</v>
      </c>
      <c r="W52" s="170">
        <v>0</v>
      </c>
      <c r="X52" s="4">
        <f t="shared" si="8"/>
        <v>4.9735935706084966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9.9471871412169932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9.9471871412169932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Konvention_1slave-INslave</f>
        <v>4</v>
      </c>
      <c r="G53" s="17"/>
      <c r="H53" s="17"/>
      <c r="I53" s="17"/>
      <c r="J53" s="17"/>
      <c r="K53" s="18"/>
      <c r="L53" s="23">
        <f>(E53+E53+F53)/3</f>
        <v>4</v>
      </c>
      <c r="M53" s="23">
        <f t="shared" si="1"/>
        <v>8</v>
      </c>
      <c r="N53" s="28">
        <f t="shared" si="2"/>
        <v>12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2700</v>
      </c>
      <c r="P53" s="11">
        <f>E53*E53*INslave+E53*KLslave*F53+KLslave*E53*F53</f>
        <v>720</v>
      </c>
      <c r="Q53" s="18">
        <f t="shared" si="23"/>
        <v>64</v>
      </c>
      <c r="R53" s="16">
        <f t="shared" si="22"/>
        <v>3484</v>
      </c>
      <c r="S53" s="29">
        <f t="shared" si="4"/>
        <v>3.0998851894374284</v>
      </c>
      <c r="T53" s="22">
        <f t="shared" si="5"/>
        <v>1.6532721010332951</v>
      </c>
      <c r="U53" s="30">
        <f t="shared" si="6"/>
        <v>0.22043628013777267</v>
      </c>
      <c r="V53" s="29">
        <f t="shared" si="7"/>
        <v>4.9735935706084966</v>
      </c>
      <c r="W53" s="170">
        <v>0</v>
      </c>
      <c r="X53" s="4">
        <f t="shared" si="8"/>
        <v>4.9735935706084966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9.9471871412169932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9.9471871412169932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Konvention_1slave-INslave</f>
        <v>4</v>
      </c>
      <c r="G54" s="15"/>
      <c r="H54" s="15"/>
      <c r="I54" s="15"/>
      <c r="J54" s="15"/>
      <c r="K54" s="19"/>
      <c r="L54" s="33">
        <f>(E54+E54+F54)/3</f>
        <v>4</v>
      </c>
      <c r="M54" s="21">
        <f t="shared" si="1"/>
        <v>8</v>
      </c>
      <c r="N54" s="32">
        <f t="shared" si="2"/>
        <v>12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2700</v>
      </c>
      <c r="P54" s="15">
        <f>E54*E54*INslave+E54*KLslave*F54+KLslave*E54*F54</f>
        <v>720</v>
      </c>
      <c r="Q54" s="19">
        <f t="shared" si="23"/>
        <v>64</v>
      </c>
      <c r="R54" s="20">
        <f>SUM(O54:Q54)</f>
        <v>3484</v>
      </c>
      <c r="S54" s="33">
        <f t="shared" si="4"/>
        <v>3.0998851894374284</v>
      </c>
      <c r="T54" s="21">
        <f t="shared" si="5"/>
        <v>1.6532721010332951</v>
      </c>
      <c r="U54" s="34">
        <f t="shared" si="6"/>
        <v>0.22043628013777267</v>
      </c>
      <c r="V54" s="33">
        <f t="shared" si="7"/>
        <v>4.9735935706084966</v>
      </c>
      <c r="W54" s="170">
        <v>0</v>
      </c>
      <c r="X54" s="5">
        <f t="shared" si="8"/>
        <v>4.9735935706084966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4.9735935706084966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4.9735935706084966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5</v>
      </c>
      <c r="E56" s="51">
        <f>Konvention_1slave-KLslave</f>
        <v>4</v>
      </c>
      <c r="F56" s="51"/>
      <c r="G56" s="51"/>
      <c r="H56" s="51">
        <f>Konvention_1slave-FFslave</f>
        <v>4</v>
      </c>
      <c r="I56" s="51"/>
      <c r="J56" s="51"/>
      <c r="K56" s="52"/>
      <c r="L56" s="23">
        <f t="shared" ref="L56:L62" si="24">(D56+E56+F56+G56+H56+I56+J56+K56)/3</f>
        <v>4.333333333333333</v>
      </c>
      <c r="M56" s="23">
        <f t="shared" si="1"/>
        <v>8.6666666666666661</v>
      </c>
      <c r="N56" s="24">
        <f t="shared" si="2"/>
        <v>13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2805</v>
      </c>
      <c r="P56" s="11">
        <f>D56*E56*FFslave+D56*KLslave*H56+MUslave*E56*H56</f>
        <v>824</v>
      </c>
      <c r="Q56" s="52">
        <f t="shared" si="3"/>
        <v>80</v>
      </c>
      <c r="R56" s="50">
        <f>SUM(O56:Q56)</f>
        <v>3709</v>
      </c>
      <c r="S56" s="25">
        <f t="shared" si="4"/>
        <v>3.2771636559719601</v>
      </c>
      <c r="T56" s="26">
        <f t="shared" si="5"/>
        <v>1.9254066684640962</v>
      </c>
      <c r="U56" s="27">
        <f t="shared" si="6"/>
        <v>0.28039902938797517</v>
      </c>
      <c r="V56" s="25">
        <f t="shared" si="7"/>
        <v>5.4829693538240312</v>
      </c>
      <c r="W56" s="170">
        <v>0</v>
      </c>
      <c r="X56" s="3">
        <f t="shared" si="8"/>
        <v>5.4829693538240312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16.448908061472093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16.448908061472093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4</v>
      </c>
      <c r="I57" s="17">
        <f>Konvention_1slave-GEslave</f>
        <v>5</v>
      </c>
      <c r="J57" s="17"/>
      <c r="K57" s="18">
        <f>Konvention_1slave-KKslave</f>
        <v>10</v>
      </c>
      <c r="L57" s="23">
        <f t="shared" si="24"/>
        <v>6.333333333333333</v>
      </c>
      <c r="M57" s="23">
        <f t="shared" si="1"/>
        <v>12.666666666666666</v>
      </c>
      <c r="N57" s="28">
        <f t="shared" si="2"/>
        <v>19</v>
      </c>
      <c r="O57" s="11">
        <f t="shared" si="25"/>
        <v>3279</v>
      </c>
      <c r="P57" s="11">
        <f>H57*I57*KKslave+H57*GEslave*K57+FFslave*I57*K57</f>
        <v>1490</v>
      </c>
      <c r="Q57" s="18">
        <f t="shared" si="3"/>
        <v>200</v>
      </c>
      <c r="R57" s="16">
        <f t="shared" ref="R57:R71" si="27">SUM(O57:Q57)</f>
        <v>4969</v>
      </c>
      <c r="S57" s="29">
        <f t="shared" si="4"/>
        <v>4.1793117327430069</v>
      </c>
      <c r="T57" s="22">
        <f t="shared" si="5"/>
        <v>3.7982156034077947</v>
      </c>
      <c r="U57" s="30">
        <f t="shared" si="6"/>
        <v>0.76474139665928753</v>
      </c>
      <c r="V57" s="29">
        <f t="shared" si="7"/>
        <v>8.7422687328100892</v>
      </c>
      <c r="W57" s="170">
        <v>0</v>
      </c>
      <c r="X57" s="4">
        <f t="shared" si="8"/>
        <v>8.7422687328100892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17.484537465620178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17.484537465620178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5</v>
      </c>
      <c r="H58" s="17">
        <f>Konvention_1slave-FFslave</f>
        <v>4</v>
      </c>
      <c r="I58" s="17"/>
      <c r="J58" s="17">
        <f>Konvention_1slave-KOslave</f>
        <v>5</v>
      </c>
      <c r="K58" s="18"/>
      <c r="L58" s="23">
        <f t="shared" si="24"/>
        <v>4.666666666666667</v>
      </c>
      <c r="M58" s="23">
        <f t="shared" si="1"/>
        <v>9.3333333333333339</v>
      </c>
      <c r="N58" s="28">
        <f t="shared" si="2"/>
        <v>14</v>
      </c>
      <c r="O58" s="11">
        <f t="shared" si="25"/>
        <v>2884</v>
      </c>
      <c r="P58" s="11">
        <f>G58*H58*KOslave+G58*FFslave*J58+CHslave*H58*J58</f>
        <v>935</v>
      </c>
      <c r="Q58" s="18">
        <f t="shared" si="3"/>
        <v>100</v>
      </c>
      <c r="R58" s="16">
        <f t="shared" si="27"/>
        <v>3919</v>
      </c>
      <c r="S58" s="29">
        <f t="shared" si="4"/>
        <v>3.4342094071616911</v>
      </c>
      <c r="T58" s="22">
        <f t="shared" si="5"/>
        <v>2.2267585268350771</v>
      </c>
      <c r="U58" s="30">
        <f t="shared" si="6"/>
        <v>0.35723398826231184</v>
      </c>
      <c r="V58" s="29">
        <f t="shared" si="7"/>
        <v>6.0182019222590801</v>
      </c>
      <c r="W58" s="170">
        <v>0</v>
      </c>
      <c r="X58" s="4">
        <f t="shared" si="8"/>
        <v>6.0182019222590801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6.0182019222590801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6.0182019222590801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4</v>
      </c>
      <c r="F59" s="17">
        <f>Konvention_1slave-INslave</f>
        <v>4</v>
      </c>
      <c r="G59" s="17">
        <f>Konvention_1slave-CHslave</f>
        <v>5</v>
      </c>
      <c r="H59" s="17"/>
      <c r="I59" s="17"/>
      <c r="J59" s="17"/>
      <c r="K59" s="18"/>
      <c r="L59" s="23">
        <f t="shared" si="24"/>
        <v>4.333333333333333</v>
      </c>
      <c r="M59" s="23">
        <f t="shared" si="1"/>
        <v>8.6666666666666661</v>
      </c>
      <c r="N59" s="28">
        <f t="shared" si="2"/>
        <v>13</v>
      </c>
      <c r="O59" s="11">
        <f t="shared" si="25"/>
        <v>2805</v>
      </c>
      <c r="P59" s="11">
        <f>E59*F59*CHslave+E59*INslave*G59+KLslave*F59*G59</f>
        <v>824</v>
      </c>
      <c r="Q59" s="18">
        <f t="shared" si="3"/>
        <v>80</v>
      </c>
      <c r="R59" s="16">
        <f t="shared" si="27"/>
        <v>3709</v>
      </c>
      <c r="S59" s="29">
        <f t="shared" si="4"/>
        <v>3.2771636559719601</v>
      </c>
      <c r="T59" s="22">
        <f t="shared" si="5"/>
        <v>1.9254066684640962</v>
      </c>
      <c r="U59" s="30">
        <f t="shared" si="6"/>
        <v>0.28039902938797517</v>
      </c>
      <c r="V59" s="29">
        <f t="shared" si="7"/>
        <v>5.4829693538240312</v>
      </c>
      <c r="W59" s="170">
        <v>0</v>
      </c>
      <c r="X59" s="4">
        <f t="shared" si="8"/>
        <v>5.4829693538240312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10.965938707648062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10.965938707648062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5</v>
      </c>
      <c r="E60" s="17">
        <f>Konvention_1slave-KLslave</f>
        <v>4</v>
      </c>
      <c r="F60" s="17">
        <f>Konvention_1slave-INslave</f>
        <v>4</v>
      </c>
      <c r="G60" s="17"/>
      <c r="H60" s="17"/>
      <c r="I60" s="17"/>
      <c r="J60" s="17"/>
      <c r="K60" s="18"/>
      <c r="L60" s="23">
        <f t="shared" si="24"/>
        <v>4.333333333333333</v>
      </c>
      <c r="M60" s="23">
        <f t="shared" si="1"/>
        <v>8.6666666666666661</v>
      </c>
      <c r="N60" s="28">
        <f t="shared" si="2"/>
        <v>13</v>
      </c>
      <c r="O60" s="11">
        <f t="shared" si="25"/>
        <v>2805</v>
      </c>
      <c r="P60" s="11">
        <f>D60*E60*INslave+D60*KLslave*F60+MUslave*E60*F60</f>
        <v>824</v>
      </c>
      <c r="Q60" s="18">
        <f t="shared" si="3"/>
        <v>80</v>
      </c>
      <c r="R60" s="16">
        <f t="shared" si="27"/>
        <v>3709</v>
      </c>
      <c r="S60" s="29">
        <f t="shared" si="4"/>
        <v>3.2771636559719601</v>
      </c>
      <c r="T60" s="22">
        <f t="shared" si="5"/>
        <v>1.9254066684640962</v>
      </c>
      <c r="U60" s="30">
        <f t="shared" si="6"/>
        <v>0.28039902938797517</v>
      </c>
      <c r="V60" s="29">
        <f t="shared" si="7"/>
        <v>5.4829693538240312</v>
      </c>
      <c r="W60" s="170">
        <v>0</v>
      </c>
      <c r="X60" s="4">
        <f t="shared" si="8"/>
        <v>5.4829693538240312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10.965938707648062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10.965938707648062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5</v>
      </c>
      <c r="E61" s="17"/>
      <c r="F61" s="17">
        <f>Konvention_1slave-INslave</f>
        <v>4</v>
      </c>
      <c r="G61" s="17"/>
      <c r="H61" s="17"/>
      <c r="I61" s="17"/>
      <c r="J61" s="17">
        <f>Konvention_1slave-KOslave</f>
        <v>5</v>
      </c>
      <c r="K61" s="18"/>
      <c r="L61" s="23">
        <f t="shared" si="24"/>
        <v>4.666666666666667</v>
      </c>
      <c r="M61" s="23">
        <f t="shared" si="1"/>
        <v>9.3333333333333339</v>
      </c>
      <c r="N61" s="28">
        <f t="shared" si="2"/>
        <v>14</v>
      </c>
      <c r="O61" s="11">
        <f t="shared" si="25"/>
        <v>2884</v>
      </c>
      <c r="P61" s="11">
        <f>D61*F61*KOslave+D61*INslave*J61+MUslave*F61*J61</f>
        <v>935</v>
      </c>
      <c r="Q61" s="18">
        <f t="shared" si="3"/>
        <v>100</v>
      </c>
      <c r="R61" s="16">
        <f t="shared" si="27"/>
        <v>3919</v>
      </c>
      <c r="S61" s="29">
        <f t="shared" si="4"/>
        <v>3.4342094071616911</v>
      </c>
      <c r="T61" s="22">
        <f t="shared" si="5"/>
        <v>2.2267585268350771</v>
      </c>
      <c r="U61" s="30">
        <f t="shared" si="6"/>
        <v>0.35723398826231184</v>
      </c>
      <c r="V61" s="29">
        <f t="shared" si="7"/>
        <v>6.0182019222590801</v>
      </c>
      <c r="W61" s="170">
        <v>0</v>
      </c>
      <c r="X61" s="4">
        <f t="shared" si="8"/>
        <v>6.0182019222590801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12.03640384451816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12.03640384451816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4</v>
      </c>
      <c r="G62" s="17">
        <f>Konvention_1slave-CHslave</f>
        <v>5</v>
      </c>
      <c r="H62" s="17"/>
      <c r="I62" s="17"/>
      <c r="J62" s="17">
        <f>Konvention_1slave-KOslave</f>
        <v>5</v>
      </c>
      <c r="K62" s="18"/>
      <c r="L62" s="23">
        <f t="shared" si="24"/>
        <v>4.666666666666667</v>
      </c>
      <c r="M62" s="23">
        <f t="shared" si="1"/>
        <v>9.3333333333333339</v>
      </c>
      <c r="N62" s="28">
        <f t="shared" si="2"/>
        <v>14</v>
      </c>
      <c r="O62" s="11">
        <f t="shared" si="25"/>
        <v>2884</v>
      </c>
      <c r="P62" s="11">
        <f>F62*G62*KOslave+F62*CHslave*J62+INslave*G62*J62</f>
        <v>935</v>
      </c>
      <c r="Q62" s="18">
        <f t="shared" si="3"/>
        <v>100</v>
      </c>
      <c r="R62" s="16">
        <f t="shared" si="27"/>
        <v>3919</v>
      </c>
      <c r="S62" s="29">
        <f t="shared" si="4"/>
        <v>3.4342094071616911</v>
      </c>
      <c r="T62" s="22">
        <f t="shared" si="5"/>
        <v>2.2267585268350771</v>
      </c>
      <c r="U62" s="30">
        <f t="shared" si="6"/>
        <v>0.35723398826231184</v>
      </c>
      <c r="V62" s="29">
        <f t="shared" si="7"/>
        <v>6.0182019222590801</v>
      </c>
      <c r="W62" s="170">
        <v>0</v>
      </c>
      <c r="X62" s="4">
        <f t="shared" si="8"/>
        <v>6.0182019222590801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12.03640384451816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12.03640384451816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4</v>
      </c>
      <c r="F63" s="17"/>
      <c r="G63" s="17"/>
      <c r="H63" s="17">
        <f t="shared" ref="H63:H72" si="28">Konvention_1slave-FFslave</f>
        <v>4</v>
      </c>
      <c r="I63" s="17"/>
      <c r="J63" s="17"/>
      <c r="K63" s="18"/>
      <c r="L63" s="23">
        <f>(E63+H63+H63)/3</f>
        <v>4</v>
      </c>
      <c r="M63" s="23">
        <f t="shared" si="1"/>
        <v>8</v>
      </c>
      <c r="N63" s="28">
        <f t="shared" si="2"/>
        <v>12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2700</v>
      </c>
      <c r="P63" s="11">
        <f>E63*H63*FFslave+E63*FFslave*H63+KLslave*H63*H63</f>
        <v>720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64</v>
      </c>
      <c r="R63" s="16">
        <f t="shared" si="27"/>
        <v>3484</v>
      </c>
      <c r="S63" s="29">
        <f t="shared" si="4"/>
        <v>3.0998851894374284</v>
      </c>
      <c r="T63" s="22">
        <f t="shared" si="5"/>
        <v>1.6532721010332951</v>
      </c>
      <c r="U63" s="30">
        <f t="shared" si="6"/>
        <v>0.22043628013777267</v>
      </c>
      <c r="V63" s="29">
        <f t="shared" si="7"/>
        <v>4.9735935706084966</v>
      </c>
      <c r="W63" s="170">
        <v>0</v>
      </c>
      <c r="X63" s="4">
        <f t="shared" si="8"/>
        <v>4.9735935706084966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19.894374282433986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19.894374282433986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4</v>
      </c>
      <c r="I64" s="17">
        <f>Konvention_1slave-GEslave</f>
        <v>5</v>
      </c>
      <c r="J64" s="17"/>
      <c r="K64" s="18">
        <f>Konvention_1slave-KKslave</f>
        <v>10</v>
      </c>
      <c r="L64" s="23">
        <f>(D64+E64+F64+G64+H64+I64+J64+K64)/3</f>
        <v>6.333333333333333</v>
      </c>
      <c r="M64" s="23">
        <f t="shared" si="1"/>
        <v>12.666666666666666</v>
      </c>
      <c r="N64" s="28">
        <f t="shared" si="2"/>
        <v>19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3279</v>
      </c>
      <c r="P64" s="11">
        <f>H64*I64*KKslave+H64*GEslave*K64+FFslave*I64*K64</f>
        <v>1490</v>
      </c>
      <c r="Q64" s="18">
        <f t="shared" si="3"/>
        <v>200</v>
      </c>
      <c r="R64" s="16">
        <f t="shared" si="27"/>
        <v>4969</v>
      </c>
      <c r="S64" s="29">
        <f t="shared" si="4"/>
        <v>4.1793117327430069</v>
      </c>
      <c r="T64" s="22">
        <f t="shared" si="5"/>
        <v>3.7982156034077947</v>
      </c>
      <c r="U64" s="30">
        <f t="shared" si="6"/>
        <v>0.76474139665928753</v>
      </c>
      <c r="V64" s="29">
        <f t="shared" si="7"/>
        <v>8.7422687328100892</v>
      </c>
      <c r="W64" s="170">
        <v>0</v>
      </c>
      <c r="X64" s="4">
        <f t="shared" si="8"/>
        <v>8.7422687328100892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17.484537465620178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17.484537465620178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4</v>
      </c>
      <c r="G65" s="17"/>
      <c r="H65" s="17">
        <f t="shared" si="28"/>
        <v>4</v>
      </c>
      <c r="I65" s="17"/>
      <c r="J65" s="17"/>
      <c r="K65" s="18"/>
      <c r="L65" s="23">
        <f>(F65+H65+H65)/3</f>
        <v>4</v>
      </c>
      <c r="M65" s="23">
        <f t="shared" si="1"/>
        <v>8</v>
      </c>
      <c r="N65" s="28">
        <f t="shared" si="2"/>
        <v>12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2700</v>
      </c>
      <c r="P65" s="11">
        <f>F65*H65*FFslave+F65*FFslave*H65+INslave*H65*H65</f>
        <v>720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64</v>
      </c>
      <c r="R65" s="16">
        <f t="shared" si="27"/>
        <v>3484</v>
      </c>
      <c r="S65" s="29">
        <f t="shared" si="4"/>
        <v>3.0998851894374284</v>
      </c>
      <c r="T65" s="22">
        <f t="shared" si="5"/>
        <v>1.6532721010332951</v>
      </c>
      <c r="U65" s="30">
        <f t="shared" si="6"/>
        <v>0.22043628013777267</v>
      </c>
      <c r="V65" s="29">
        <f t="shared" si="7"/>
        <v>4.9735935706084966</v>
      </c>
      <c r="W65" s="170">
        <v>0</v>
      </c>
      <c r="X65" s="4">
        <f t="shared" si="8"/>
        <v>4.9735935706084966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4.9735935706084966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4.9735935706084966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4</v>
      </c>
      <c r="I66" s="17">
        <f>Konvention_1slave-GEslave</f>
        <v>5</v>
      </c>
      <c r="J66" s="17">
        <f>Konvention_1slave-KOslave</f>
        <v>5</v>
      </c>
      <c r="K66" s="18"/>
      <c r="L66" s="23">
        <f>(D66+E66+F66+G66+H66+I66+J66+K66)/3</f>
        <v>4.666666666666667</v>
      </c>
      <c r="M66" s="23">
        <f t="shared" si="1"/>
        <v>9.3333333333333339</v>
      </c>
      <c r="N66" s="28">
        <f t="shared" si="2"/>
        <v>14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2884</v>
      </c>
      <c r="P66" s="11">
        <f>H66*I66*KOslave+H66*GEslave*J66+FFslave*I66*J66</f>
        <v>935</v>
      </c>
      <c r="Q66" s="18">
        <f t="shared" si="3"/>
        <v>100</v>
      </c>
      <c r="R66" s="16">
        <f t="shared" si="27"/>
        <v>3919</v>
      </c>
      <c r="S66" s="29">
        <f t="shared" si="4"/>
        <v>3.4342094071616911</v>
      </c>
      <c r="T66" s="22">
        <f t="shared" si="5"/>
        <v>2.2267585268350771</v>
      </c>
      <c r="U66" s="30">
        <f t="shared" si="6"/>
        <v>0.35723398826231184</v>
      </c>
      <c r="V66" s="29">
        <f t="shared" si="7"/>
        <v>6.0182019222590801</v>
      </c>
      <c r="W66" s="170">
        <v>0</v>
      </c>
      <c r="X66" s="4">
        <f t="shared" si="8"/>
        <v>6.0182019222590801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12.03640384451816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12.03640384451816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4</v>
      </c>
      <c r="G67" s="17"/>
      <c r="H67" s="17">
        <f t="shared" si="28"/>
        <v>4</v>
      </c>
      <c r="I67" s="17"/>
      <c r="J67" s="17"/>
      <c r="K67" s="18"/>
      <c r="L67" s="23">
        <f>(F67+H67+H67)/3</f>
        <v>4</v>
      </c>
      <c r="M67" s="23">
        <f t="shared" si="1"/>
        <v>8</v>
      </c>
      <c r="N67" s="28">
        <f t="shared" si="2"/>
        <v>12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2700</v>
      </c>
      <c r="P67" s="11">
        <f>F67*H67*FFslave+F67*FFslave*H67+INslave*H67*H67</f>
        <v>720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64</v>
      </c>
      <c r="R67" s="16">
        <f t="shared" si="27"/>
        <v>3484</v>
      </c>
      <c r="S67" s="29">
        <f t="shared" si="4"/>
        <v>3.0998851894374284</v>
      </c>
      <c r="T67" s="22">
        <f t="shared" si="5"/>
        <v>1.6532721010332951</v>
      </c>
      <c r="U67" s="30">
        <f t="shared" si="6"/>
        <v>0.22043628013777267</v>
      </c>
      <c r="V67" s="29">
        <f t="shared" si="7"/>
        <v>4.9735935706084966</v>
      </c>
      <c r="W67" s="170">
        <v>0</v>
      </c>
      <c r="X67" s="4">
        <f t="shared" si="8"/>
        <v>4.9735935706084966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4.9735935706084966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4.9735935706084966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4</v>
      </c>
      <c r="I68" s="17"/>
      <c r="J68" s="17">
        <f>Konvention_1slave-KOslave</f>
        <v>5</v>
      </c>
      <c r="K68" s="18">
        <f>Konvention_1slave-KKslave</f>
        <v>10</v>
      </c>
      <c r="L68" s="23">
        <f>(D68+E68+F68+G68+H68+I68+J68+K68)/3</f>
        <v>6.333333333333333</v>
      </c>
      <c r="M68" s="23">
        <f t="shared" si="1"/>
        <v>12.666666666666666</v>
      </c>
      <c r="N68" s="28">
        <f t="shared" si="2"/>
        <v>19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3279</v>
      </c>
      <c r="P68" s="11">
        <f>H68*J68*KKslave+H68*KOslave*K68+FFslave*J68*K68</f>
        <v>1490</v>
      </c>
      <c r="Q68" s="18">
        <f>IFERROR(D68^SIGN(D68),1)*IFERROR(E68^SIGN(E68),1)*IFERROR(F68^SIGN(F68),1)*IFERROR(G68^SIGN(G68),1)*IFERROR(H68^SIGN(H68),1)*IFERROR(I68^SIGN(I68),1)*IFERROR(J68^SIGN(J68),1)*IFERROR(K68^SIGN(K68),1)</f>
        <v>200</v>
      </c>
      <c r="R68" s="16">
        <f t="shared" si="27"/>
        <v>4969</v>
      </c>
      <c r="S68" s="29">
        <f t="shared" si="4"/>
        <v>4.1793117327430069</v>
      </c>
      <c r="T68" s="22">
        <f t="shared" si="5"/>
        <v>3.7982156034077947</v>
      </c>
      <c r="U68" s="30">
        <f t="shared" si="6"/>
        <v>0.76474139665928753</v>
      </c>
      <c r="V68" s="29">
        <f t="shared" si="7"/>
        <v>8.7422687328100892</v>
      </c>
      <c r="W68" s="170">
        <v>0</v>
      </c>
      <c r="X68" s="4">
        <f t="shared" si="8"/>
        <v>8.7422687328100892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26.226806198430268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26.226806198430268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5</v>
      </c>
      <c r="H69" s="17">
        <f t="shared" si="28"/>
        <v>4</v>
      </c>
      <c r="I69" s="17"/>
      <c r="J69" s="17">
        <f>Konvention_1slave-KOslave</f>
        <v>5</v>
      </c>
      <c r="K69" s="18"/>
      <c r="L69" s="23">
        <f>(D69+E69+F69+G69+H69+I69+J69+K69)/3</f>
        <v>4.666666666666667</v>
      </c>
      <c r="M69" s="23">
        <f t="shared" si="1"/>
        <v>9.3333333333333339</v>
      </c>
      <c r="N69" s="28">
        <f t="shared" si="2"/>
        <v>14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2884</v>
      </c>
      <c r="P69" s="11">
        <f>G69*H69*KOslave+G69*FFslave*J69+CHslave*H69*J69</f>
        <v>935</v>
      </c>
      <c r="Q69" s="18">
        <f>IFERROR(D69^SIGN(D69),1)*IFERROR(E69^SIGN(E69),1)*IFERROR(F69^SIGN(F69),1)*IFERROR(G69^SIGN(G69),1)*IFERROR(H69^SIGN(H69),1)*IFERROR(I69^SIGN(I69),1)*IFERROR(J69^SIGN(J69),1)*IFERROR(K69^SIGN(K69),1)</f>
        <v>100</v>
      </c>
      <c r="R69" s="16">
        <f t="shared" si="27"/>
        <v>3919</v>
      </c>
      <c r="S69" s="29">
        <f t="shared" si="4"/>
        <v>3.4342094071616911</v>
      </c>
      <c r="T69" s="22">
        <f t="shared" si="5"/>
        <v>2.2267585268350771</v>
      </c>
      <c r="U69" s="30">
        <f t="shared" si="6"/>
        <v>0.35723398826231184</v>
      </c>
      <c r="V69" s="29">
        <f t="shared" si="7"/>
        <v>6.0182019222590801</v>
      </c>
      <c r="W69" s="170">
        <v>0</v>
      </c>
      <c r="X69" s="4">
        <f t="shared" si="8"/>
        <v>6.0182019222590801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6.0182019222590801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6.0182019222590801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4</v>
      </c>
      <c r="G70" s="17"/>
      <c r="H70" s="17">
        <f t="shared" si="28"/>
        <v>4</v>
      </c>
      <c r="I70" s="17"/>
      <c r="J70" s="17"/>
      <c r="K70" s="18"/>
      <c r="L70" s="23">
        <f>(F70+H70+H70)/3</f>
        <v>4</v>
      </c>
      <c r="M70" s="23">
        <f t="shared" si="1"/>
        <v>8</v>
      </c>
      <c r="N70" s="28">
        <f t="shared" si="2"/>
        <v>12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2700</v>
      </c>
      <c r="P70" s="11">
        <f>F70*H70*FFslave+F70*FFslave*H70+INslave*H70*H70</f>
        <v>720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64</v>
      </c>
      <c r="R70" s="16">
        <f t="shared" si="27"/>
        <v>3484</v>
      </c>
      <c r="S70" s="29">
        <f t="shared" si="4"/>
        <v>3.0998851894374284</v>
      </c>
      <c r="T70" s="22">
        <f t="shared" si="5"/>
        <v>1.6532721010332951</v>
      </c>
      <c r="U70" s="30">
        <f t="shared" si="6"/>
        <v>0.22043628013777267</v>
      </c>
      <c r="V70" s="29">
        <f t="shared" si="7"/>
        <v>4.9735935706084966</v>
      </c>
      <c r="W70" s="170">
        <v>0</v>
      </c>
      <c r="X70" s="4">
        <f t="shared" si="8"/>
        <v>4.9735935706084966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14.92078071182549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14.92078071182549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4</v>
      </c>
      <c r="I71" s="17"/>
      <c r="J71" s="17"/>
      <c r="K71" s="18">
        <f>Konvention_1slave-KKslave</f>
        <v>10</v>
      </c>
      <c r="L71" s="23">
        <f>(H71+H71+K71)/3</f>
        <v>6</v>
      </c>
      <c r="M71" s="23">
        <f t="shared" si="1"/>
        <v>12</v>
      </c>
      <c r="N71" s="28">
        <f t="shared" si="2"/>
        <v>18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3330</v>
      </c>
      <c r="P71" s="11">
        <f>H71*H71*KKslave+H71*FFslave*K71+FFslave*H71*K71</f>
        <v>1344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160</v>
      </c>
      <c r="R71" s="16">
        <f t="shared" si="27"/>
        <v>4834</v>
      </c>
      <c r="S71" s="29">
        <f t="shared" si="4"/>
        <v>4.1332230037236242</v>
      </c>
      <c r="T71" s="22">
        <f t="shared" si="5"/>
        <v>3.336367397600331</v>
      </c>
      <c r="U71" s="30">
        <f t="shared" si="6"/>
        <v>0.5957798924286305</v>
      </c>
      <c r="V71" s="29">
        <f t="shared" si="7"/>
        <v>8.0653702937525864</v>
      </c>
      <c r="W71" s="170">
        <v>0</v>
      </c>
      <c r="X71" s="4">
        <f t="shared" si="8"/>
        <v>8.0653702937525864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8.0653702937525864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8.0653702937525864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4</v>
      </c>
      <c r="F72" s="15"/>
      <c r="G72" s="15"/>
      <c r="H72" s="15">
        <f t="shared" si="28"/>
        <v>4</v>
      </c>
      <c r="I72" s="15"/>
      <c r="J72" s="15"/>
      <c r="K72" s="19"/>
      <c r="L72" s="21">
        <f>(E72+H72+H72)/3</f>
        <v>4</v>
      </c>
      <c r="M72" s="21">
        <f t="shared" si="1"/>
        <v>8</v>
      </c>
      <c r="N72" s="32">
        <f t="shared" si="2"/>
        <v>12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2700</v>
      </c>
      <c r="P72" s="15">
        <f>E72*H72*FFslave+E72*FFslave*H72+KLslave*H72*H72</f>
        <v>720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64</v>
      </c>
      <c r="R72" s="20">
        <f>SUM(O72:Q72)</f>
        <v>3484</v>
      </c>
      <c r="S72" s="33">
        <f t="shared" si="4"/>
        <v>3.0998851894374284</v>
      </c>
      <c r="T72" s="21">
        <f t="shared" si="5"/>
        <v>1.6532721010332951</v>
      </c>
      <c r="U72" s="34">
        <f t="shared" si="6"/>
        <v>0.22043628013777267</v>
      </c>
      <c r="V72" s="33">
        <f t="shared" si="7"/>
        <v>4.9735935706084966</v>
      </c>
      <c r="W72" s="170">
        <v>0</v>
      </c>
      <c r="X72" s="5">
        <f t="shared" si="8"/>
        <v>4.9735935706084966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4.9735935706084966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4.9735935706084966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2881.5762711864409</v>
      </c>
      <c r="P74" s="26">
        <f>AVERAGE(P10:P72)</f>
        <v>973.81355932203394</v>
      </c>
      <c r="Q74" s="27">
        <f>AVERAGE(Q10:Q72)</f>
        <v>111.64406779661017</v>
      </c>
      <c r="R74" s="27">
        <f>O74+P74+Q74</f>
        <v>3967.0338983050851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92.25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6.2235959606107558</v>
      </c>
      <c r="W75" s="177">
        <f>IFERROR(W78/COUNTIF(W10:W72,"&gt;0"),0)</f>
        <v>0</v>
      </c>
      <c r="X75" s="47">
        <f>IFERROR(X78/COUNTIF(X10:X72,"&gt;0"),0)</f>
        <v>6.2235959606107558</v>
      </c>
      <c r="Y75" s="107">
        <f>IFERROR(Y78/COUNTIF(Y10:Y72,"&gt;0"),0)</f>
        <v>13.07149988276478</v>
      </c>
      <c r="Z75" s="107">
        <f>AVERAGE(Z10:Z23,Z25:Z33,Z35:Z41,Z43:Z54,Z56:Z72)</f>
        <v>0</v>
      </c>
      <c r="AA75" s="107">
        <f>AVERAGE(AA10:AA23,AA25:AA33,AA35:AA41,AA43:AA54,AA56:AA72)</f>
        <v>13.07149988276478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90</v>
      </c>
      <c r="E78" s="154">
        <f t="shared" ref="E78:K78" si="29">SUM(E10:E72)</f>
        <v>112</v>
      </c>
      <c r="F78" s="154">
        <f t="shared" si="29"/>
        <v>120</v>
      </c>
      <c r="G78" s="154">
        <f t="shared" si="29"/>
        <v>90</v>
      </c>
      <c r="H78" s="154">
        <f t="shared" si="29"/>
        <v>76</v>
      </c>
      <c r="I78" s="154">
        <f t="shared" si="29"/>
        <v>75</v>
      </c>
      <c r="J78" s="154">
        <f t="shared" si="29"/>
        <v>75</v>
      </c>
      <c r="K78" s="155">
        <f t="shared" si="29"/>
        <v>100</v>
      </c>
      <c r="L78" s="43">
        <f>SUM(L10:L72)</f>
        <v>281.33333333333337</v>
      </c>
      <c r="M78" s="44">
        <f>SUM(M10:M72)</f>
        <v>562.66666666666674</v>
      </c>
      <c r="N78" s="45">
        <f>SUM(N10:N72)</f>
        <v>844</v>
      </c>
      <c r="O78" s="40">
        <f>O74/O76</f>
        <v>0.42011609143992429</v>
      </c>
      <c r="P78" s="41">
        <f>P74/P76</f>
        <v>0.14197602556087388</v>
      </c>
      <c r="Q78" s="42">
        <f>Q74/Q76</f>
        <v>1.6277018194577952E-2</v>
      </c>
      <c r="R78" s="40">
        <f>O78+P78+Q78</f>
        <v>0.57836913519537614</v>
      </c>
      <c r="S78" s="40">
        <f>L78*O74/R74</f>
        <v>204.3550618444383</v>
      </c>
      <c r="T78" s="41">
        <f>M78*P74/R74</f>
        <v>138.12143869318467</v>
      </c>
      <c r="U78" s="42">
        <f>N78*Q74/R74</f>
        <v>23.752656426908203</v>
      </c>
      <c r="V78" s="40">
        <f>SUMIF(V10:V72,"&gt;0")</f>
        <v>367.19216167603457</v>
      </c>
      <c r="W78" s="178">
        <f>SUM(W10:W72)</f>
        <v>0</v>
      </c>
      <c r="X78" s="150">
        <f>SUMIF(X10:X72,"&gt;0")</f>
        <v>367.19216167603457</v>
      </c>
      <c r="Y78" s="46">
        <f>SUMIF(Y10:Y72,"&gt;0")</f>
        <v>771.21849308312198</v>
      </c>
      <c r="Z78" s="69">
        <f>SUM(Z10:Z72)</f>
        <v>0</v>
      </c>
      <c r="AA78" s="68">
        <f>SUM(AA10:AA72)</f>
        <v>771.21849308312198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AC10:AC72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75:K75 D78:K78">
    <cfRule type="colorScale" priority="81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AC10:AC72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5">
    <cfRule type="colorScale" priority="10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9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8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</f>
        <v>14</v>
      </c>
      <c r="E2" s="74">
        <f>KLmaster</f>
        <v>15</v>
      </c>
      <c r="F2" s="74">
        <f>INmaster</f>
        <v>15</v>
      </c>
      <c r="G2" s="74">
        <f>CHmaster</f>
        <v>14</v>
      </c>
      <c r="H2" s="74">
        <f>FFmaster</f>
        <v>14</v>
      </c>
      <c r="I2" s="74">
        <f>GEmaster+1</f>
        <v>15</v>
      </c>
      <c r="J2" s="74">
        <f>KOmaster</f>
        <v>14</v>
      </c>
      <c r="K2" s="74">
        <f>KKmaster</f>
        <v>9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90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120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111">
        <f>SUM(D5:K5)</f>
        <v>735</v>
      </c>
      <c r="M5" s="72">
        <f>Z78</f>
        <v>0</v>
      </c>
      <c r="N5" s="73">
        <f>L5+M5</f>
        <v>735</v>
      </c>
      <c r="O5" s="102">
        <v>1100</v>
      </c>
      <c r="P5" s="87">
        <f>O5-N5</f>
        <v>365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5</v>
      </c>
      <c r="E10" s="51"/>
      <c r="F10" s="51">
        <f>Konvention_1slave-INslave</f>
        <v>4</v>
      </c>
      <c r="G10" s="51"/>
      <c r="H10" s="51"/>
      <c r="I10" s="51">
        <f>Konvention_1slave-GEslave</f>
        <v>4</v>
      </c>
      <c r="J10" s="51"/>
      <c r="K10" s="52"/>
      <c r="L10" s="23">
        <f>(D10+E10+F10+G10+H10+I10+J10+K10)/3</f>
        <v>4.333333333333333</v>
      </c>
      <c r="M10" s="23">
        <f>2*L10</f>
        <v>8.6666666666666661</v>
      </c>
      <c r="N10" s="24">
        <f>3*L10</f>
        <v>13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2805</v>
      </c>
      <c r="P10" s="11">
        <f>D10*F10*GEslave+D10*INslave*I10+MUslave*F10*I10</f>
        <v>824</v>
      </c>
      <c r="Q10" s="52">
        <f>IFERROR(D10^SIGN(D10),1)*IFERROR(E10^SIGN(E10),1)*IFERROR(F10^SIGN(F10),1)*IFERROR(G10^SIGN(G10),1)*IFERROR(H10^SIGN(H10),1)*IFERROR(I10^SIGN(I10),1)*IFERROR(J10^SIGN(J10),1)*IFERROR(K10^SIGN(K10),1)</f>
        <v>80</v>
      </c>
      <c r="R10" s="50">
        <f>SUM(O10:Q10)</f>
        <v>3709</v>
      </c>
      <c r="S10" s="25">
        <f>L10*O10/R10</f>
        <v>3.2771636559719601</v>
      </c>
      <c r="T10" s="26">
        <f>M10*P10/R10</f>
        <v>1.9254066684640962</v>
      </c>
      <c r="U10" s="27">
        <f>N10*Q10/R10</f>
        <v>0.28039902938797517</v>
      </c>
      <c r="V10" s="26">
        <f>SUM(S10:U10)</f>
        <v>5.4829693538240312</v>
      </c>
      <c r="W10" s="170">
        <v>0</v>
      </c>
      <c r="X10" s="3">
        <f>V10-W10</f>
        <v>5.4829693538240312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10.965938707648062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10.965938707648062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5</v>
      </c>
      <c r="E11" s="17"/>
      <c r="F11" s="17"/>
      <c r="G11" s="17">
        <f>Konvention_1slave-CHslave</f>
        <v>5</v>
      </c>
      <c r="H11" s="17">
        <f>Konvention_1slave-FFslave</f>
        <v>5</v>
      </c>
      <c r="I11" s="17"/>
      <c r="J11" s="17"/>
      <c r="K11" s="18"/>
      <c r="L11" s="23">
        <f>(D11+E11+F11+G11+H11+I11+J11+K11)/3</f>
        <v>5</v>
      </c>
      <c r="M11" s="23">
        <f t="shared" ref="M11:M72" si="1">2*L11</f>
        <v>10</v>
      </c>
      <c r="N11" s="28">
        <f t="shared" ref="N11:N72" si="2">3*L11</f>
        <v>15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2940</v>
      </c>
      <c r="P11" s="11">
        <f>D11*G11*FFslave+D11*CHslave*H11+MUslave*G11*H11</f>
        <v>1050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125</v>
      </c>
      <c r="R11" s="16">
        <f>SUM(O11:Q11)</f>
        <v>4115</v>
      </c>
      <c r="S11" s="29">
        <f t="shared" ref="S11:S72" si="4">L11*O11/R11</f>
        <v>3.5722964763061968</v>
      </c>
      <c r="T11" s="22">
        <f t="shared" ref="T11:T72" si="5">M11*P11/R11</f>
        <v>2.5516403402187122</v>
      </c>
      <c r="U11" s="30">
        <f t="shared" ref="U11:U72" si="6">N11*Q11/R11</f>
        <v>0.45565006075334141</v>
      </c>
      <c r="V11" s="22">
        <f t="shared" ref="V11:V72" si="7">SUM(S11:U11)</f>
        <v>6.57958687727825</v>
      </c>
      <c r="W11" s="170">
        <v>0</v>
      </c>
      <c r="X11" s="4">
        <f t="shared" ref="X11:X72" si="8">V11-W11</f>
        <v>6.57958687727825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6.57958687727825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6.57958687727825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5</v>
      </c>
      <c r="E12" s="17"/>
      <c r="F12" s="17"/>
      <c r="G12" s="17"/>
      <c r="H12" s="17"/>
      <c r="I12" s="17">
        <f>Konvention_1slave-GEslave</f>
        <v>4</v>
      </c>
      <c r="J12" s="17"/>
      <c r="K12" s="18">
        <f>Konvention_1slave-KKslave</f>
        <v>10</v>
      </c>
      <c r="L12" s="23">
        <f>(D12+E12+F12+G12+H12+I12+J12+K12)/3</f>
        <v>6.333333333333333</v>
      </c>
      <c r="M12" s="23">
        <f t="shared" si="1"/>
        <v>12.666666666666666</v>
      </c>
      <c r="N12" s="28">
        <f t="shared" si="2"/>
        <v>19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3279</v>
      </c>
      <c r="P12" s="11">
        <f>D12*I12*KKslave+D12*GEslave*K12+MUslave*I12*K12</f>
        <v>1490</v>
      </c>
      <c r="Q12" s="18">
        <f t="shared" si="3"/>
        <v>200</v>
      </c>
      <c r="R12" s="16">
        <f t="shared" ref="R12:R22" si="10">SUM(O12:Q12)</f>
        <v>4969</v>
      </c>
      <c r="S12" s="29">
        <f t="shared" si="4"/>
        <v>4.1793117327430069</v>
      </c>
      <c r="T12" s="22">
        <f t="shared" si="5"/>
        <v>3.7982156034077947</v>
      </c>
      <c r="U12" s="30">
        <f t="shared" si="6"/>
        <v>0.76474139665928753</v>
      </c>
      <c r="V12" s="22">
        <f t="shared" si="7"/>
        <v>8.7422687328100892</v>
      </c>
      <c r="W12" s="170">
        <v>0</v>
      </c>
      <c r="X12" s="4">
        <f t="shared" si="8"/>
        <v>8.7422687328100892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17.484537465620178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17.484537465620178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4</v>
      </c>
      <c r="J13" s="17">
        <f>Konvention_1slave-KOslave</f>
        <v>5</v>
      </c>
      <c r="K13" s="18"/>
      <c r="L13" s="23">
        <f>(I13+I13+J13)/3</f>
        <v>4.333333333333333</v>
      </c>
      <c r="M13" s="23">
        <f t="shared" si="1"/>
        <v>8.6666666666666661</v>
      </c>
      <c r="N13" s="28">
        <f t="shared" si="2"/>
        <v>13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2805</v>
      </c>
      <c r="P13" s="11">
        <f>I13*I13*KOslave+I13*GEslave*J13+GEslave*I13*J13</f>
        <v>824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80</v>
      </c>
      <c r="R13" s="16">
        <f t="shared" si="10"/>
        <v>3709</v>
      </c>
      <c r="S13" s="29">
        <f t="shared" si="4"/>
        <v>3.2771636559719601</v>
      </c>
      <c r="T13" s="22">
        <f t="shared" si="5"/>
        <v>1.9254066684640962</v>
      </c>
      <c r="U13" s="30">
        <f t="shared" si="6"/>
        <v>0.28039902938797517</v>
      </c>
      <c r="V13" s="22">
        <f t="shared" si="7"/>
        <v>5.4829693538240312</v>
      </c>
      <c r="W13" s="170">
        <v>0</v>
      </c>
      <c r="X13" s="4">
        <f t="shared" si="8"/>
        <v>5.4829693538240312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21.931877415296125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21.931877415296125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5</v>
      </c>
      <c r="K14" s="18">
        <f>Konvention_1slave-KKslave</f>
        <v>10</v>
      </c>
      <c r="L14" s="23">
        <f>(J14+K14+K14)/3</f>
        <v>8.3333333333333339</v>
      </c>
      <c r="M14" s="23">
        <f t="shared" si="1"/>
        <v>16.666666666666668</v>
      </c>
      <c r="N14" s="28">
        <f t="shared" si="2"/>
        <v>25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2925</v>
      </c>
      <c r="P14" s="11">
        <f>J14*K14*KKslave+J14*KKslave*K14+KOslave*K14*K14</f>
        <v>2300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500</v>
      </c>
      <c r="R14" s="16">
        <f t="shared" si="10"/>
        <v>5725</v>
      </c>
      <c r="S14" s="29">
        <f t="shared" si="4"/>
        <v>4.2576419213973802</v>
      </c>
      <c r="T14" s="22">
        <f t="shared" si="5"/>
        <v>6.6957787481804951</v>
      </c>
      <c r="U14" s="30">
        <f t="shared" si="6"/>
        <v>2.1834061135371181</v>
      </c>
      <c r="V14" s="22">
        <f t="shared" si="7"/>
        <v>13.136826783114994</v>
      </c>
      <c r="W14" s="170">
        <v>0</v>
      </c>
      <c r="X14" s="4">
        <f t="shared" si="8"/>
        <v>13.136826783114994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28.820960698689966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28.820960698689966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5</v>
      </c>
      <c r="H15" s="17"/>
      <c r="I15" s="17">
        <f>Konvention_1slave-GEslave</f>
        <v>4</v>
      </c>
      <c r="J15" s="17"/>
      <c r="K15" s="18">
        <f>Konvention_1slave-KKslave</f>
        <v>10</v>
      </c>
      <c r="L15" s="23">
        <f>(D15+E15+F15+G15+H15+I15+J15+K15)/3</f>
        <v>6.333333333333333</v>
      </c>
      <c r="M15" s="23">
        <f t="shared" si="1"/>
        <v>12.666666666666666</v>
      </c>
      <c r="N15" s="28">
        <f t="shared" si="2"/>
        <v>19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3279</v>
      </c>
      <c r="P15" s="11">
        <f>G15*I15*KKslave+G15*GEslave*K15+CHslave*I15*K15</f>
        <v>1490</v>
      </c>
      <c r="Q15" s="18">
        <f t="shared" si="3"/>
        <v>200</v>
      </c>
      <c r="R15" s="16">
        <f t="shared" si="10"/>
        <v>4969</v>
      </c>
      <c r="S15" s="29">
        <f t="shared" si="4"/>
        <v>4.1793117327430069</v>
      </c>
      <c r="T15" s="22">
        <f t="shared" si="5"/>
        <v>3.7982156034077947</v>
      </c>
      <c r="U15" s="30">
        <f t="shared" si="6"/>
        <v>0.76474139665928753</v>
      </c>
      <c r="V15" s="22">
        <f t="shared" si="7"/>
        <v>8.7422687328100892</v>
      </c>
      <c r="W15" s="170">
        <v>0</v>
      </c>
      <c r="X15" s="4">
        <f t="shared" si="8"/>
        <v>8.7422687328100892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17.484537465620178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17.484537465620178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4</v>
      </c>
      <c r="J16" s="17">
        <f>Konvention_1slave-KOslave</f>
        <v>5</v>
      </c>
      <c r="K16" s="18">
        <f>Konvention_1slave-KKslave</f>
        <v>10</v>
      </c>
      <c r="L16" s="23">
        <f>(D16+E16+F16+G16+H16+I16+J16+K16)/3</f>
        <v>6.333333333333333</v>
      </c>
      <c r="M16" s="23">
        <f t="shared" si="1"/>
        <v>12.666666666666666</v>
      </c>
      <c r="N16" s="28">
        <f t="shared" si="2"/>
        <v>19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3279</v>
      </c>
      <c r="P16" s="11">
        <f>I16*J16*KKslave+I16*KOslave*K16+GEslave*J16*K16</f>
        <v>1490</v>
      </c>
      <c r="Q16" s="18">
        <f t="shared" si="3"/>
        <v>200</v>
      </c>
      <c r="R16" s="16">
        <f t="shared" si="10"/>
        <v>4969</v>
      </c>
      <c r="S16" s="29">
        <f t="shared" si="4"/>
        <v>4.1793117327430069</v>
      </c>
      <c r="T16" s="22">
        <f t="shared" si="5"/>
        <v>3.7982156034077947</v>
      </c>
      <c r="U16" s="30">
        <f t="shared" si="6"/>
        <v>0.76474139665928753</v>
      </c>
      <c r="V16" s="22">
        <f t="shared" si="7"/>
        <v>8.7422687328100892</v>
      </c>
      <c r="W16" s="170">
        <v>0</v>
      </c>
      <c r="X16" s="4">
        <f t="shared" si="8"/>
        <v>8.7422687328100892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17.484537465620178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17.484537465620178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5</v>
      </c>
      <c r="E17" s="17"/>
      <c r="F17" s="17"/>
      <c r="G17" s="17"/>
      <c r="H17" s="17"/>
      <c r="I17" s="17"/>
      <c r="J17" s="17">
        <f>Konvention_1slave-KOslave</f>
        <v>5</v>
      </c>
      <c r="K17" s="18"/>
      <c r="L17" s="23">
        <f>(D17+D17+J17)/3</f>
        <v>5</v>
      </c>
      <c r="M17" s="23">
        <f t="shared" si="1"/>
        <v>10</v>
      </c>
      <c r="N17" s="28">
        <f t="shared" si="2"/>
        <v>15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2940</v>
      </c>
      <c r="P17" s="11">
        <f>D17*D17*KOslave+D17*MUslave*J17+MUslave*D17*J17</f>
        <v>1050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16">
        <f t="shared" si="10"/>
        <v>4115</v>
      </c>
      <c r="S17" s="29">
        <f t="shared" si="4"/>
        <v>3.5722964763061968</v>
      </c>
      <c r="T17" s="22">
        <f t="shared" si="5"/>
        <v>2.5516403402187122</v>
      </c>
      <c r="U17" s="30">
        <f t="shared" si="6"/>
        <v>0.45565006075334141</v>
      </c>
      <c r="V17" s="22">
        <f t="shared" si="7"/>
        <v>6.57958687727825</v>
      </c>
      <c r="W17" s="170">
        <v>0</v>
      </c>
      <c r="X17" s="4">
        <f t="shared" si="8"/>
        <v>6.57958687727825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26.318347509113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26.318347509113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4</v>
      </c>
      <c r="F18" s="17"/>
      <c r="G18" s="17">
        <f>Konvention_1slave-CHslave</f>
        <v>5</v>
      </c>
      <c r="H18" s="17"/>
      <c r="I18" s="17"/>
      <c r="J18" s="17">
        <f>Konvention_1slave-KOslave</f>
        <v>5</v>
      </c>
      <c r="K18" s="18"/>
      <c r="L18" s="23">
        <f>(D18+E18+F18+G18+H18+I18+J18+K18)/3</f>
        <v>4.666666666666667</v>
      </c>
      <c r="M18" s="23">
        <f t="shared" si="1"/>
        <v>9.3333333333333339</v>
      </c>
      <c r="N18" s="28">
        <f t="shared" si="2"/>
        <v>14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2884</v>
      </c>
      <c r="P18" s="11">
        <f>E18*G18*KOslave+E18*CHslave*J18+KLslave*G18*J18</f>
        <v>935</v>
      </c>
      <c r="Q18" s="18">
        <f t="shared" si="3"/>
        <v>100</v>
      </c>
      <c r="R18" s="16">
        <f t="shared" si="10"/>
        <v>3919</v>
      </c>
      <c r="S18" s="29">
        <f t="shared" si="4"/>
        <v>3.4342094071616911</v>
      </c>
      <c r="T18" s="22">
        <f t="shared" si="5"/>
        <v>2.2267585268350771</v>
      </c>
      <c r="U18" s="30">
        <f t="shared" si="6"/>
        <v>0.35723398826231184</v>
      </c>
      <c r="V18" s="22">
        <f t="shared" si="7"/>
        <v>6.0182019222590801</v>
      </c>
      <c r="W18" s="170">
        <v>0</v>
      </c>
      <c r="X18" s="4">
        <f t="shared" si="8"/>
        <v>6.0182019222590801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6.0182019222590801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6.0182019222590801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4</v>
      </c>
      <c r="F19" s="17">
        <f>Konvention_1slave-INslave</f>
        <v>4</v>
      </c>
      <c r="G19" s="17"/>
      <c r="H19" s="17"/>
      <c r="I19" s="17"/>
      <c r="J19" s="17"/>
      <c r="K19" s="18"/>
      <c r="L19" s="23">
        <f>(E19+F19+F19)/3</f>
        <v>4</v>
      </c>
      <c r="M19" s="23">
        <f t="shared" si="1"/>
        <v>8</v>
      </c>
      <c r="N19" s="28">
        <f t="shared" si="2"/>
        <v>12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2700</v>
      </c>
      <c r="P19" s="11">
        <f>E19*F19*INslave+E19*INslave*F19+KLslave*F19*F19</f>
        <v>720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64</v>
      </c>
      <c r="R19" s="16">
        <f t="shared" si="10"/>
        <v>3484</v>
      </c>
      <c r="S19" s="29">
        <f t="shared" si="4"/>
        <v>3.0998851894374284</v>
      </c>
      <c r="T19" s="22">
        <f t="shared" si="5"/>
        <v>1.6532721010332951</v>
      </c>
      <c r="U19" s="30">
        <f t="shared" si="6"/>
        <v>0.22043628013777267</v>
      </c>
      <c r="V19" s="22">
        <f t="shared" si="7"/>
        <v>4.9735935706084966</v>
      </c>
      <c r="W19" s="170">
        <v>0</v>
      </c>
      <c r="X19" s="4">
        <f t="shared" si="8"/>
        <v>4.9735935706084966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19.894374282433986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19.894374282433986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4</v>
      </c>
      <c r="F20" s="17"/>
      <c r="G20" s="17">
        <f>Konvention_1slave-CHslave</f>
        <v>5</v>
      </c>
      <c r="H20" s="17"/>
      <c r="I20" s="17">
        <f>Konvention_1slave-GEslave</f>
        <v>4</v>
      </c>
      <c r="J20" s="17"/>
      <c r="K20" s="18"/>
      <c r="L20" s="23">
        <f>(D20+E20+F20+G20+H20+I20+J20+K20)/3</f>
        <v>4.333333333333333</v>
      </c>
      <c r="M20" s="23">
        <f t="shared" si="1"/>
        <v>8.6666666666666661</v>
      </c>
      <c r="N20" s="28">
        <f t="shared" si="2"/>
        <v>13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2805</v>
      </c>
      <c r="P20" s="11">
        <f>E20*G20*GEslave+E20*CHslave*I20+KLslave*G20*I20</f>
        <v>824</v>
      </c>
      <c r="Q20" s="18">
        <f t="shared" si="3"/>
        <v>80</v>
      </c>
      <c r="R20" s="16">
        <f t="shared" si="10"/>
        <v>3709</v>
      </c>
      <c r="S20" s="29">
        <f t="shared" si="4"/>
        <v>3.2771636559719601</v>
      </c>
      <c r="T20" s="22">
        <f t="shared" si="5"/>
        <v>1.9254066684640962</v>
      </c>
      <c r="U20" s="30">
        <f t="shared" si="6"/>
        <v>0.28039902938797517</v>
      </c>
      <c r="V20" s="22">
        <f t="shared" si="7"/>
        <v>5.4829693538240312</v>
      </c>
      <c r="W20" s="170">
        <v>0</v>
      </c>
      <c r="X20" s="4">
        <f t="shared" si="8"/>
        <v>5.4829693538240312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5.4829693538240312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5.4829693538240312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5</v>
      </c>
      <c r="E21" s="17"/>
      <c r="F21" s="17"/>
      <c r="G21" s="17"/>
      <c r="H21" s="17">
        <f>Konvention_1slave-FFslave</f>
        <v>5</v>
      </c>
      <c r="I21" s="17">
        <f>Konvention_1slave-GEslave</f>
        <v>4</v>
      </c>
      <c r="J21" s="17"/>
      <c r="K21" s="18"/>
      <c r="L21" s="23">
        <f>(D21+E21+F21+G21+H21+I21+J21+K21)/3</f>
        <v>4.666666666666667</v>
      </c>
      <c r="M21" s="23">
        <f t="shared" si="1"/>
        <v>9.3333333333333339</v>
      </c>
      <c r="N21" s="28">
        <f t="shared" si="2"/>
        <v>14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2884</v>
      </c>
      <c r="P21" s="11">
        <f>D21*H21*GEslave+D21*FFslave*I21+MUslave*H21*I21</f>
        <v>935</v>
      </c>
      <c r="Q21" s="18">
        <f t="shared" si="3"/>
        <v>100</v>
      </c>
      <c r="R21" s="16">
        <f t="shared" si="10"/>
        <v>3919</v>
      </c>
      <c r="S21" s="29">
        <f t="shared" si="4"/>
        <v>3.4342094071616911</v>
      </c>
      <c r="T21" s="22">
        <f t="shared" si="5"/>
        <v>2.2267585268350771</v>
      </c>
      <c r="U21" s="30">
        <f t="shared" si="6"/>
        <v>0.35723398826231184</v>
      </c>
      <c r="V21" s="22">
        <f t="shared" si="7"/>
        <v>6.0182019222590801</v>
      </c>
      <c r="W21" s="170">
        <v>0</v>
      </c>
      <c r="X21" s="4">
        <f t="shared" si="8"/>
        <v>6.0182019222590801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12.03640384451816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12.03640384451816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5</v>
      </c>
      <c r="E22" s="17"/>
      <c r="F22" s="17">
        <f>Konvention_1slave-INslave</f>
        <v>4</v>
      </c>
      <c r="G22" s="17"/>
      <c r="H22" s="17"/>
      <c r="I22" s="17">
        <f>Konvention_1slave-GEslave</f>
        <v>4</v>
      </c>
      <c r="J22" s="17"/>
      <c r="K22" s="18"/>
      <c r="L22" s="23">
        <f>(D22+E22+F22+G22+H22+I22+J22+K22)/3</f>
        <v>4.333333333333333</v>
      </c>
      <c r="M22" s="23">
        <f t="shared" si="1"/>
        <v>8.6666666666666661</v>
      </c>
      <c r="N22" s="28">
        <f t="shared" si="2"/>
        <v>13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2805</v>
      </c>
      <c r="P22" s="11">
        <f>D22*F22*GEslave+D22*INslave*I22+MUslave*F22*I22</f>
        <v>824</v>
      </c>
      <c r="Q22" s="18">
        <f t="shared" si="3"/>
        <v>80</v>
      </c>
      <c r="R22" s="16">
        <f t="shared" si="10"/>
        <v>3709</v>
      </c>
      <c r="S22" s="29">
        <f t="shared" si="4"/>
        <v>3.2771636559719601</v>
      </c>
      <c r="T22" s="22">
        <f t="shared" si="5"/>
        <v>1.9254066684640962</v>
      </c>
      <c r="U22" s="30">
        <f t="shared" si="6"/>
        <v>0.28039902938797517</v>
      </c>
      <c r="V22" s="22">
        <f t="shared" si="7"/>
        <v>5.4829693538240312</v>
      </c>
      <c r="W22" s="170">
        <v>0</v>
      </c>
      <c r="X22" s="4">
        <f t="shared" si="8"/>
        <v>5.4829693538240312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16.448908061472093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16.448908061472093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4</v>
      </c>
      <c r="F23" s="15"/>
      <c r="G23" s="15"/>
      <c r="H23" s="15"/>
      <c r="I23" s="15"/>
      <c r="J23" s="15">
        <f>Konvention_1slave-KOslave</f>
        <v>5</v>
      </c>
      <c r="K23" s="19">
        <f>Konvention_1slave-KKslave</f>
        <v>10</v>
      </c>
      <c r="L23" s="21">
        <f>(D23+E23+F23+G23+H23+I23+J23+K23)/3</f>
        <v>6.333333333333333</v>
      </c>
      <c r="M23" s="21">
        <f t="shared" si="1"/>
        <v>12.666666666666666</v>
      </c>
      <c r="N23" s="32">
        <f t="shared" si="2"/>
        <v>19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3279</v>
      </c>
      <c r="P23" s="15">
        <f>E23*J23*KKslave+E23*KOslave*K23+KLslave*J23*K23</f>
        <v>1490</v>
      </c>
      <c r="Q23" s="19">
        <f t="shared" si="3"/>
        <v>200</v>
      </c>
      <c r="R23" s="20">
        <f>SUM(O23:Q23)</f>
        <v>4969</v>
      </c>
      <c r="S23" s="33">
        <f t="shared" si="4"/>
        <v>4.1793117327430069</v>
      </c>
      <c r="T23" s="21">
        <f t="shared" si="5"/>
        <v>3.7982156034077947</v>
      </c>
      <c r="U23" s="34">
        <f t="shared" si="6"/>
        <v>0.76474139665928753</v>
      </c>
      <c r="V23" s="21">
        <f t="shared" si="7"/>
        <v>8.7422687328100892</v>
      </c>
      <c r="W23" s="170">
        <v>0</v>
      </c>
      <c r="X23" s="5">
        <f t="shared" si="8"/>
        <v>8.7422687328100892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8.7422687328100892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8.7422687328100892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5</v>
      </c>
      <c r="E25" s="51">
        <f>Konvention_1slave-KLslave</f>
        <v>4</v>
      </c>
      <c r="F25" s="51"/>
      <c r="G25" s="51">
        <f t="shared" ref="G25:G33" si="11">Konvention_1slave-CHslave</f>
        <v>5</v>
      </c>
      <c r="H25" s="51"/>
      <c r="I25" s="51"/>
      <c r="J25" s="51"/>
      <c r="K25" s="52"/>
      <c r="L25" s="23">
        <f>(D25+E25+F25+G25+H25+I25+J25+K25)/3</f>
        <v>4.666666666666667</v>
      </c>
      <c r="M25" s="23">
        <f t="shared" si="1"/>
        <v>9.3333333333333339</v>
      </c>
      <c r="N25" s="24">
        <f t="shared" si="2"/>
        <v>14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2884</v>
      </c>
      <c r="P25" s="11">
        <f>D25*E25*CHslave+D25*KLslave*G25+MUslave*E25*G25</f>
        <v>935</v>
      </c>
      <c r="Q25" s="52">
        <f t="shared" si="3"/>
        <v>100</v>
      </c>
      <c r="R25" s="50">
        <f>SUM(O25:Q25)</f>
        <v>3919</v>
      </c>
      <c r="S25" s="25">
        <f t="shared" si="4"/>
        <v>3.4342094071616911</v>
      </c>
      <c r="T25" s="26">
        <f t="shared" si="5"/>
        <v>2.2267585268350771</v>
      </c>
      <c r="U25" s="27">
        <f t="shared" si="6"/>
        <v>0.35723398826231184</v>
      </c>
      <c r="V25" s="25">
        <f t="shared" si="7"/>
        <v>6.0182019222590801</v>
      </c>
      <c r="W25" s="170">
        <v>0</v>
      </c>
      <c r="X25" s="3">
        <f t="shared" si="8"/>
        <v>6.0182019222590801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12.03640384451816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12.03640384451816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5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5</v>
      </c>
      <c r="M26" s="23">
        <f t="shared" si="1"/>
        <v>10</v>
      </c>
      <c r="N26" s="28">
        <f t="shared" si="2"/>
        <v>15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2940</v>
      </c>
      <c r="P26" s="11">
        <f>D26*G26*CHslave+D26*CHslave*G26+MUslave*G26*G26</f>
        <v>1050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125</v>
      </c>
      <c r="R26" s="16">
        <f t="shared" ref="R26:R32" si="13">SUM(O26:Q26)</f>
        <v>4115</v>
      </c>
      <c r="S26" s="29">
        <f t="shared" si="4"/>
        <v>3.5722964763061968</v>
      </c>
      <c r="T26" s="22">
        <f t="shared" si="5"/>
        <v>2.5516403402187122</v>
      </c>
      <c r="U26" s="30">
        <f t="shared" si="6"/>
        <v>0.45565006075334141</v>
      </c>
      <c r="V26" s="29">
        <f t="shared" si="7"/>
        <v>6.57958687727825</v>
      </c>
      <c r="W26" s="170">
        <v>0</v>
      </c>
      <c r="X26" s="4">
        <f t="shared" si="8"/>
        <v>6.57958687727825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13.1591737545565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13.1591737545565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5</v>
      </c>
      <c r="E27" s="17"/>
      <c r="F27" s="17">
        <f t="shared" ref="F27:F33" si="14">Konvention_1slave-INslave</f>
        <v>4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4.666666666666667</v>
      </c>
      <c r="M27" s="23">
        <f t="shared" si="1"/>
        <v>9.3333333333333339</v>
      </c>
      <c r="N27" s="28">
        <f t="shared" si="2"/>
        <v>14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2884</v>
      </c>
      <c r="P27" s="11">
        <f>D27*F27*CHslave+D27*INslave*G27+MUslave*F27*G27</f>
        <v>935</v>
      </c>
      <c r="Q27" s="18">
        <f t="shared" si="3"/>
        <v>100</v>
      </c>
      <c r="R27" s="16">
        <f t="shared" si="13"/>
        <v>3919</v>
      </c>
      <c r="S27" s="29">
        <f t="shared" si="4"/>
        <v>3.4342094071616911</v>
      </c>
      <c r="T27" s="22">
        <f t="shared" si="5"/>
        <v>2.2267585268350771</v>
      </c>
      <c r="U27" s="30">
        <f t="shared" si="6"/>
        <v>0.35723398826231184</v>
      </c>
      <c r="V27" s="29">
        <f t="shared" si="7"/>
        <v>6.0182019222590801</v>
      </c>
      <c r="W27" s="170">
        <v>0</v>
      </c>
      <c r="X27" s="4">
        <f t="shared" si="8"/>
        <v>6.0182019222590801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12.03640384451816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12.03640384451816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4</v>
      </c>
      <c r="F28" s="17">
        <f t="shared" si="14"/>
        <v>4</v>
      </c>
      <c r="G28" s="17">
        <f t="shared" si="11"/>
        <v>5</v>
      </c>
      <c r="H28" s="17"/>
      <c r="I28" s="17"/>
      <c r="J28" s="17"/>
      <c r="K28" s="18"/>
      <c r="L28" s="23">
        <f t="shared" si="15"/>
        <v>4.333333333333333</v>
      </c>
      <c r="M28" s="23">
        <f t="shared" si="1"/>
        <v>8.6666666666666661</v>
      </c>
      <c r="N28" s="28">
        <f t="shared" si="2"/>
        <v>13</v>
      </c>
      <c r="O28" s="11">
        <f t="shared" si="16"/>
        <v>2805</v>
      </c>
      <c r="P28" s="11">
        <f>E28*F28*CHslave+E28*INslave*G28+KLslave*F28*G28</f>
        <v>824</v>
      </c>
      <c r="Q28" s="18">
        <f t="shared" si="3"/>
        <v>80</v>
      </c>
      <c r="R28" s="16">
        <f t="shared" si="13"/>
        <v>3709</v>
      </c>
      <c r="S28" s="29">
        <f t="shared" si="4"/>
        <v>3.2771636559719601</v>
      </c>
      <c r="T28" s="22">
        <f t="shared" si="5"/>
        <v>1.9254066684640962</v>
      </c>
      <c r="U28" s="30">
        <f t="shared" si="6"/>
        <v>0.28039902938797517</v>
      </c>
      <c r="V28" s="29">
        <f t="shared" si="7"/>
        <v>5.4829693538240312</v>
      </c>
      <c r="W28" s="170">
        <v>0</v>
      </c>
      <c r="X28" s="4">
        <f t="shared" si="8"/>
        <v>5.4829693538240312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10.965938707648062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10.965938707648062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4</v>
      </c>
      <c r="F29" s="17">
        <f t="shared" si="14"/>
        <v>4</v>
      </c>
      <c r="G29" s="17">
        <f t="shared" si="11"/>
        <v>5</v>
      </c>
      <c r="H29" s="17"/>
      <c r="I29" s="17"/>
      <c r="J29" s="17"/>
      <c r="K29" s="18"/>
      <c r="L29" s="23">
        <f t="shared" si="15"/>
        <v>4.333333333333333</v>
      </c>
      <c r="M29" s="23">
        <f t="shared" si="1"/>
        <v>8.6666666666666661</v>
      </c>
      <c r="N29" s="28">
        <f t="shared" si="2"/>
        <v>13</v>
      </c>
      <c r="O29" s="11">
        <f t="shared" si="16"/>
        <v>2805</v>
      </c>
      <c r="P29" s="11">
        <f>E29*F29*CHslave+E29*INslave*G29+KLslave*F29*G29</f>
        <v>824</v>
      </c>
      <c r="Q29" s="18">
        <f t="shared" si="3"/>
        <v>80</v>
      </c>
      <c r="R29" s="16">
        <f t="shared" si="13"/>
        <v>3709</v>
      </c>
      <c r="S29" s="29">
        <f t="shared" si="4"/>
        <v>3.2771636559719601</v>
      </c>
      <c r="T29" s="22">
        <f t="shared" si="5"/>
        <v>1.9254066684640962</v>
      </c>
      <c r="U29" s="30">
        <f t="shared" si="6"/>
        <v>0.28039902938797517</v>
      </c>
      <c r="V29" s="29">
        <f t="shared" si="7"/>
        <v>5.4829693538240312</v>
      </c>
      <c r="W29" s="170">
        <v>0</v>
      </c>
      <c r="X29" s="4">
        <f t="shared" si="8"/>
        <v>5.4829693538240312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16.448908061472093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16.448908061472093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4</v>
      </c>
      <c r="F30" s="17">
        <f t="shared" si="14"/>
        <v>4</v>
      </c>
      <c r="G30" s="17">
        <f t="shared" si="11"/>
        <v>5</v>
      </c>
      <c r="H30" s="17"/>
      <c r="I30" s="17"/>
      <c r="J30" s="17"/>
      <c r="K30" s="18"/>
      <c r="L30" s="23">
        <f t="shared" si="15"/>
        <v>4.333333333333333</v>
      </c>
      <c r="M30" s="23">
        <f t="shared" si="1"/>
        <v>8.6666666666666661</v>
      </c>
      <c r="N30" s="28">
        <f t="shared" si="2"/>
        <v>13</v>
      </c>
      <c r="O30" s="11">
        <f t="shared" si="16"/>
        <v>2805</v>
      </c>
      <c r="P30" s="11">
        <f>E30*F30*CHslave+E30*INslave*G30+KLslave*F30*G30</f>
        <v>824</v>
      </c>
      <c r="Q30" s="18">
        <f t="shared" si="3"/>
        <v>80</v>
      </c>
      <c r="R30" s="16">
        <f t="shared" si="13"/>
        <v>3709</v>
      </c>
      <c r="S30" s="29">
        <f t="shared" si="4"/>
        <v>3.2771636559719601</v>
      </c>
      <c r="T30" s="22">
        <f t="shared" si="5"/>
        <v>1.9254066684640962</v>
      </c>
      <c r="U30" s="30">
        <f t="shared" si="6"/>
        <v>0.28039902938797517</v>
      </c>
      <c r="V30" s="29">
        <f t="shared" si="7"/>
        <v>5.4829693538240312</v>
      </c>
      <c r="W30" s="170">
        <v>0</v>
      </c>
      <c r="X30" s="4">
        <f t="shared" si="8"/>
        <v>5.4829693538240312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16.448908061472093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16.448908061472093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5</v>
      </c>
      <c r="E31" s="17"/>
      <c r="F31" s="17">
        <f t="shared" si="14"/>
        <v>4</v>
      </c>
      <c r="G31" s="17">
        <f t="shared" si="11"/>
        <v>5</v>
      </c>
      <c r="H31" s="17"/>
      <c r="I31" s="17"/>
      <c r="J31" s="17"/>
      <c r="K31" s="18"/>
      <c r="L31" s="23">
        <f t="shared" si="15"/>
        <v>4.666666666666667</v>
      </c>
      <c r="M31" s="23">
        <f t="shared" si="1"/>
        <v>9.3333333333333339</v>
      </c>
      <c r="N31" s="28">
        <f t="shared" si="2"/>
        <v>14</v>
      </c>
      <c r="O31" s="11">
        <f t="shared" si="16"/>
        <v>2884</v>
      </c>
      <c r="P31" s="11">
        <f>D31*F31*CHslave+D31*INslave*G31+MUslave*F31*G31</f>
        <v>935</v>
      </c>
      <c r="Q31" s="18">
        <f t="shared" si="3"/>
        <v>100</v>
      </c>
      <c r="R31" s="16">
        <f t="shared" si="13"/>
        <v>3919</v>
      </c>
      <c r="S31" s="29">
        <f t="shared" si="4"/>
        <v>3.4342094071616911</v>
      </c>
      <c r="T31" s="22">
        <f t="shared" si="5"/>
        <v>2.2267585268350771</v>
      </c>
      <c r="U31" s="30">
        <f t="shared" si="6"/>
        <v>0.35723398826231184</v>
      </c>
      <c r="V31" s="29">
        <f t="shared" si="7"/>
        <v>6.0182019222590801</v>
      </c>
      <c r="W31" s="170">
        <v>0</v>
      </c>
      <c r="X31" s="4">
        <f t="shared" si="8"/>
        <v>6.0182019222590801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18.054605766777239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18.054605766777239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5</v>
      </c>
      <c r="H32" s="17"/>
      <c r="I32" s="17">
        <f>Konvention_1slave-GEslave</f>
        <v>4</v>
      </c>
      <c r="J32" s="17"/>
      <c r="K32" s="18"/>
      <c r="L32" s="23">
        <f t="shared" si="15"/>
        <v>4.333333333333333</v>
      </c>
      <c r="M32" s="23">
        <f t="shared" si="1"/>
        <v>8.6666666666666661</v>
      </c>
      <c r="N32" s="28">
        <f t="shared" si="2"/>
        <v>13</v>
      </c>
      <c r="O32" s="11">
        <f t="shared" si="16"/>
        <v>2805</v>
      </c>
      <c r="P32" s="11">
        <f>F32*G32*GEslave+F32*CHslave*I32+INslave*G32*I32</f>
        <v>824</v>
      </c>
      <c r="Q32" s="18">
        <f t="shared" si="3"/>
        <v>80</v>
      </c>
      <c r="R32" s="16">
        <f t="shared" si="13"/>
        <v>3709</v>
      </c>
      <c r="S32" s="29">
        <f t="shared" si="4"/>
        <v>3.2771636559719601</v>
      </c>
      <c r="T32" s="22">
        <f t="shared" si="5"/>
        <v>1.9254066684640962</v>
      </c>
      <c r="U32" s="30">
        <f t="shared" si="6"/>
        <v>0.28039902938797517</v>
      </c>
      <c r="V32" s="29">
        <f t="shared" si="7"/>
        <v>5.4829693538240312</v>
      </c>
      <c r="W32" s="170">
        <v>0</v>
      </c>
      <c r="X32" s="4">
        <f t="shared" si="8"/>
        <v>5.4829693538240312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10.965938707648062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10.965938707648062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5</v>
      </c>
      <c r="E33" s="15"/>
      <c r="F33" s="15">
        <f t="shared" si="14"/>
        <v>4</v>
      </c>
      <c r="G33" s="15">
        <f t="shared" si="11"/>
        <v>5</v>
      </c>
      <c r="H33" s="15"/>
      <c r="I33" s="15"/>
      <c r="J33" s="15"/>
      <c r="K33" s="19"/>
      <c r="L33" s="33">
        <f t="shared" si="15"/>
        <v>4.666666666666667</v>
      </c>
      <c r="M33" s="21">
        <f t="shared" si="1"/>
        <v>9.3333333333333339</v>
      </c>
      <c r="N33" s="32">
        <f t="shared" si="2"/>
        <v>14</v>
      </c>
      <c r="O33" s="15">
        <f t="shared" si="16"/>
        <v>2884</v>
      </c>
      <c r="P33" s="15">
        <f>D33*F33*CHslave+D33*INslave*G33+MUslave*F33*G33</f>
        <v>935</v>
      </c>
      <c r="Q33" s="19">
        <f t="shared" si="3"/>
        <v>100</v>
      </c>
      <c r="R33" s="20">
        <f>SUM(O33:Q33)</f>
        <v>3919</v>
      </c>
      <c r="S33" s="33">
        <f t="shared" si="4"/>
        <v>3.4342094071616911</v>
      </c>
      <c r="T33" s="21">
        <f t="shared" si="5"/>
        <v>2.2267585268350771</v>
      </c>
      <c r="U33" s="34">
        <f t="shared" si="6"/>
        <v>0.35723398826231184</v>
      </c>
      <c r="V33" s="33">
        <f t="shared" si="7"/>
        <v>6.0182019222590801</v>
      </c>
      <c r="W33" s="170">
        <v>0</v>
      </c>
      <c r="X33" s="5">
        <f t="shared" si="8"/>
        <v>6.0182019222590801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24.072807689036321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24.072807689036321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5</v>
      </c>
      <c r="E35" s="51"/>
      <c r="F35" s="51">
        <f>Konvention_1slave-INslave</f>
        <v>4</v>
      </c>
      <c r="G35" s="51"/>
      <c r="H35" s="51"/>
      <c r="I35" s="51">
        <f>Konvention_1slave-GEslave</f>
        <v>4</v>
      </c>
      <c r="J35" s="51"/>
      <c r="K35" s="52"/>
      <c r="L35" s="23">
        <f>(D35+E35+F35+G35+H35+I35+J35+K35)/3</f>
        <v>4.333333333333333</v>
      </c>
      <c r="M35" s="23">
        <f t="shared" si="1"/>
        <v>8.6666666666666661</v>
      </c>
      <c r="N35" s="24">
        <f t="shared" si="2"/>
        <v>13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2805</v>
      </c>
      <c r="P35" s="11">
        <f>D35*F35*GEslave+D35*INslave*I35+MUslave*F35*I35</f>
        <v>824</v>
      </c>
      <c r="Q35" s="52">
        <f t="shared" si="3"/>
        <v>80</v>
      </c>
      <c r="R35" s="50">
        <f t="shared" ref="R35:R41" si="17">SUM(O35:Q35)</f>
        <v>3709</v>
      </c>
      <c r="S35" s="25">
        <f t="shared" si="4"/>
        <v>3.2771636559719601</v>
      </c>
      <c r="T35" s="26">
        <f t="shared" si="5"/>
        <v>1.9254066684640962</v>
      </c>
      <c r="U35" s="27">
        <f t="shared" si="6"/>
        <v>0.28039902938797517</v>
      </c>
      <c r="V35" s="25">
        <f t="shared" si="7"/>
        <v>5.4829693538240312</v>
      </c>
      <c r="W35" s="170">
        <v>0</v>
      </c>
      <c r="X35" s="3">
        <f t="shared" si="8"/>
        <v>5.4829693538240312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16.448908061472093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16.448908061472093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4</v>
      </c>
      <c r="F36" s="17"/>
      <c r="G36" s="17"/>
      <c r="H36" s="17">
        <f>Konvention_1slave-FFslave</f>
        <v>5</v>
      </c>
      <c r="I36" s="17"/>
      <c r="J36" s="17"/>
      <c r="K36" s="18">
        <f>Konvention_1slave-KKslave</f>
        <v>10</v>
      </c>
      <c r="L36" s="23">
        <f>(D36+E36+F36+G36+H36+I36+J36+K36)/3</f>
        <v>6.333333333333333</v>
      </c>
      <c r="M36" s="23">
        <f t="shared" si="1"/>
        <v>12.666666666666666</v>
      </c>
      <c r="N36" s="28">
        <f t="shared" si="2"/>
        <v>19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3279</v>
      </c>
      <c r="P36" s="11">
        <f>E36*H36*KKslave+E36*FFslave*K36+KLslave*H36*K36</f>
        <v>1490</v>
      </c>
      <c r="Q36" s="18">
        <f t="shared" si="3"/>
        <v>200</v>
      </c>
      <c r="R36" s="16">
        <f t="shared" si="17"/>
        <v>4969</v>
      </c>
      <c r="S36" s="29">
        <f t="shared" si="4"/>
        <v>4.1793117327430069</v>
      </c>
      <c r="T36" s="22">
        <f t="shared" si="5"/>
        <v>3.7982156034077947</v>
      </c>
      <c r="U36" s="30">
        <f t="shared" si="6"/>
        <v>0.76474139665928753</v>
      </c>
      <c r="V36" s="29">
        <f t="shared" si="7"/>
        <v>8.7422687328100892</v>
      </c>
      <c r="W36" s="170">
        <v>0</v>
      </c>
      <c r="X36" s="4">
        <f t="shared" si="8"/>
        <v>8.7422687328100892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8.7422687328100892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8.7422687328100892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5</v>
      </c>
      <c r="I37" s="17">
        <f>Konvention_1slave-GEslave</f>
        <v>4</v>
      </c>
      <c r="J37" s="17">
        <f>Konvention_1slave-KOslave</f>
        <v>5</v>
      </c>
      <c r="K37" s="18"/>
      <c r="L37" s="23">
        <f>(D37+E37+F37+G37+H37+I37+J37+K37)/3</f>
        <v>4.666666666666667</v>
      </c>
      <c r="M37" s="23">
        <f t="shared" si="1"/>
        <v>9.3333333333333339</v>
      </c>
      <c r="N37" s="28">
        <f t="shared" si="2"/>
        <v>14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2884</v>
      </c>
      <c r="P37" s="11">
        <f>H37*I37*KOslave+H37*GEslave*J37+FFslave*I37*J37</f>
        <v>935</v>
      </c>
      <c r="Q37" s="18">
        <f t="shared" si="3"/>
        <v>100</v>
      </c>
      <c r="R37" s="16">
        <f t="shared" si="17"/>
        <v>3919</v>
      </c>
      <c r="S37" s="29">
        <f t="shared" si="4"/>
        <v>3.4342094071616911</v>
      </c>
      <c r="T37" s="22">
        <f t="shared" si="5"/>
        <v>2.2267585268350771</v>
      </c>
      <c r="U37" s="30">
        <f t="shared" si="6"/>
        <v>0.35723398826231184</v>
      </c>
      <c r="V37" s="29">
        <f t="shared" si="7"/>
        <v>6.0182019222590801</v>
      </c>
      <c r="W37" s="170">
        <v>0</v>
      </c>
      <c r="X37" s="4">
        <f t="shared" si="8"/>
        <v>6.0182019222590801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6.0182019222590801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6.0182019222590801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4</v>
      </c>
      <c r="F38" s="17">
        <f>Konvention_1slave-INslave</f>
        <v>4</v>
      </c>
      <c r="G38" s="17"/>
      <c r="H38" s="17"/>
      <c r="I38" s="17"/>
      <c r="J38" s="17"/>
      <c r="K38" s="18"/>
      <c r="L38" s="23">
        <f>(E38+F38+F38)/3</f>
        <v>4</v>
      </c>
      <c r="M38" s="23">
        <f t="shared" si="1"/>
        <v>8</v>
      </c>
      <c r="N38" s="28">
        <f t="shared" si="2"/>
        <v>12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2700</v>
      </c>
      <c r="P38" s="11">
        <f>E38*F38*INslave+E38*INslave*F38+KLslave*F38*F38</f>
        <v>720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64</v>
      </c>
      <c r="R38" s="16">
        <f t="shared" si="17"/>
        <v>3484</v>
      </c>
      <c r="S38" s="29">
        <f t="shared" si="4"/>
        <v>3.0998851894374284</v>
      </c>
      <c r="T38" s="22">
        <f t="shared" si="5"/>
        <v>1.6532721010332951</v>
      </c>
      <c r="U38" s="30">
        <f t="shared" si="6"/>
        <v>0.22043628013777267</v>
      </c>
      <c r="V38" s="29">
        <f t="shared" si="7"/>
        <v>4.9735935706084966</v>
      </c>
      <c r="W38" s="170">
        <v>0</v>
      </c>
      <c r="X38" s="4">
        <f t="shared" si="8"/>
        <v>4.9735935706084966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9.9471871412169932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9.9471871412169932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4</v>
      </c>
      <c r="F39" s="17"/>
      <c r="G39" s="17"/>
      <c r="H39" s="17">
        <f>Konvention_1slave-FFslave</f>
        <v>5</v>
      </c>
      <c r="I39" s="17"/>
      <c r="J39" s="17">
        <f>Konvention_1slave-KOslave</f>
        <v>5</v>
      </c>
      <c r="K39" s="18"/>
      <c r="L39" s="23">
        <f>(D39+E39+F39+G39+H39+I39+J39+K39)/3</f>
        <v>4.666666666666667</v>
      </c>
      <c r="M39" s="23">
        <f t="shared" si="1"/>
        <v>9.3333333333333339</v>
      </c>
      <c r="N39" s="28">
        <f t="shared" si="2"/>
        <v>14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2884</v>
      </c>
      <c r="P39" s="11">
        <f>E39*H39*KOslave+E39*FFslave*J39+KLslave*H39*J39</f>
        <v>935</v>
      </c>
      <c r="Q39" s="18">
        <f>IFERROR(D39^SIGN(D39),1)*IFERROR(E39^SIGN(E39),1)*IFERROR(F39^SIGN(F39),1)*IFERROR(G39^SIGN(G39),1)*IFERROR(H39^SIGN(H39),1)*IFERROR(I39^SIGN(I39),1)*IFERROR(J39^SIGN(J39),1)*IFERROR(K39^SIGN(K39),1)</f>
        <v>100</v>
      </c>
      <c r="R39" s="16">
        <f t="shared" si="17"/>
        <v>3919</v>
      </c>
      <c r="S39" s="29">
        <f t="shared" si="4"/>
        <v>3.4342094071616911</v>
      </c>
      <c r="T39" s="22">
        <f t="shared" si="5"/>
        <v>2.2267585268350771</v>
      </c>
      <c r="U39" s="30">
        <f t="shared" si="6"/>
        <v>0.35723398826231184</v>
      </c>
      <c r="V39" s="29">
        <f t="shared" si="7"/>
        <v>6.0182019222590801</v>
      </c>
      <c r="W39" s="170">
        <v>0</v>
      </c>
      <c r="X39" s="4">
        <f t="shared" si="8"/>
        <v>6.0182019222590801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18.054605766777239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18.054605766777239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5</v>
      </c>
      <c r="E40" s="17"/>
      <c r="F40" s="17"/>
      <c r="G40" s="17">
        <f>Konvention_1slave-CHslave</f>
        <v>5</v>
      </c>
      <c r="H40" s="17"/>
      <c r="I40" s="17"/>
      <c r="J40" s="17"/>
      <c r="K40" s="18"/>
      <c r="L40" s="23">
        <f>(D40+D40+G40)/3</f>
        <v>5</v>
      </c>
      <c r="M40" s="23">
        <f t="shared" si="1"/>
        <v>10</v>
      </c>
      <c r="N40" s="28">
        <f t="shared" si="2"/>
        <v>15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2940</v>
      </c>
      <c r="P40" s="11">
        <f>D40*D40*CHslave+D40*MUslave*G40+MUslave*D40*G40</f>
        <v>1050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125</v>
      </c>
      <c r="R40" s="16">
        <f t="shared" si="17"/>
        <v>4115</v>
      </c>
      <c r="S40" s="29">
        <f t="shared" si="4"/>
        <v>3.5722964763061968</v>
      </c>
      <c r="T40" s="22">
        <f t="shared" si="5"/>
        <v>2.5516403402187122</v>
      </c>
      <c r="U40" s="30">
        <f t="shared" si="6"/>
        <v>0.45565006075334141</v>
      </c>
      <c r="V40" s="29">
        <f t="shared" si="7"/>
        <v>6.57958687727825</v>
      </c>
      <c r="W40" s="170">
        <v>0</v>
      </c>
      <c r="X40" s="4">
        <f t="shared" si="8"/>
        <v>6.57958687727825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19.738760631834751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19.738760631834751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5</v>
      </c>
      <c r="E41" s="15"/>
      <c r="F41" s="15"/>
      <c r="G41" s="15"/>
      <c r="H41" s="15"/>
      <c r="I41" s="15">
        <f>Konvention_1slave-GEslave</f>
        <v>4</v>
      </c>
      <c r="J41" s="15">
        <f>Konvention_1slave-KOslave</f>
        <v>5</v>
      </c>
      <c r="K41" s="19"/>
      <c r="L41" s="33">
        <f>(D41+E41+F41+G41+H41+I41+J41+K41)/3</f>
        <v>4.666666666666667</v>
      </c>
      <c r="M41" s="21">
        <f t="shared" si="1"/>
        <v>9.3333333333333339</v>
      </c>
      <c r="N41" s="32">
        <f t="shared" si="2"/>
        <v>14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2884</v>
      </c>
      <c r="P41" s="15">
        <f>D41*I41*KOslave+D41*GEslave*J41+MUslave*I41*J41</f>
        <v>935</v>
      </c>
      <c r="Q41" s="19">
        <f t="shared" si="3"/>
        <v>100</v>
      </c>
      <c r="R41" s="20">
        <f t="shared" si="17"/>
        <v>3919</v>
      </c>
      <c r="S41" s="33">
        <f t="shared" si="4"/>
        <v>3.4342094071616911</v>
      </c>
      <c r="T41" s="21">
        <f t="shared" si="5"/>
        <v>2.2267585268350771</v>
      </c>
      <c r="U41" s="34">
        <f t="shared" si="6"/>
        <v>0.35723398826231184</v>
      </c>
      <c r="V41" s="33">
        <f t="shared" si="7"/>
        <v>6.0182019222590801</v>
      </c>
      <c r="W41" s="170">
        <v>0</v>
      </c>
      <c r="X41" s="5">
        <f t="shared" si="8"/>
        <v>6.0182019222590801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18.054605766777239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18.054605766777239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4</v>
      </c>
      <c r="F43" s="51">
        <f t="shared" ref="F43:F48" si="20">Konvention_1slave-INslave</f>
        <v>4</v>
      </c>
      <c r="G43" s="51"/>
      <c r="H43" s="51"/>
      <c r="I43" s="51"/>
      <c r="J43" s="51"/>
      <c r="K43" s="52"/>
      <c r="L43" s="23">
        <f>(E43+E43+F43)/3</f>
        <v>4</v>
      </c>
      <c r="M43" s="23">
        <f t="shared" si="1"/>
        <v>8</v>
      </c>
      <c r="N43" s="24">
        <f t="shared" si="2"/>
        <v>12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2700</v>
      </c>
      <c r="P43" s="11">
        <f>E43*E43*INslave+E43*KLslave*F43+KLslave*E43*F43</f>
        <v>720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64</v>
      </c>
      <c r="R43" s="50">
        <f>SUM(O43:Q43)</f>
        <v>3484</v>
      </c>
      <c r="S43" s="25">
        <f t="shared" si="4"/>
        <v>3.0998851894374284</v>
      </c>
      <c r="T43" s="26">
        <f t="shared" si="5"/>
        <v>1.6532721010332951</v>
      </c>
      <c r="U43" s="27">
        <f t="shared" si="6"/>
        <v>0.22043628013777267</v>
      </c>
      <c r="V43" s="25">
        <f t="shared" si="7"/>
        <v>4.9735935706084966</v>
      </c>
      <c r="W43" s="170">
        <v>0</v>
      </c>
      <c r="X43" s="3">
        <f t="shared" si="8"/>
        <v>4.9735935706084966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4.9735935706084966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4.9735935706084966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4</v>
      </c>
      <c r="M44" s="23">
        <f t="shared" si="1"/>
        <v>8</v>
      </c>
      <c r="N44" s="28">
        <f t="shared" si="2"/>
        <v>12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2700</v>
      </c>
      <c r="P44" s="11">
        <f>E44*E44*INslave+E44*KLslave*F44+KLslave*E44*F44</f>
        <v>720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64</v>
      </c>
      <c r="R44" s="16">
        <f t="shared" ref="R44:R53" si="22">SUM(O44:Q44)</f>
        <v>3484</v>
      </c>
      <c r="S44" s="29">
        <f t="shared" si="4"/>
        <v>3.0998851894374284</v>
      </c>
      <c r="T44" s="22">
        <f t="shared" si="5"/>
        <v>1.6532721010332951</v>
      </c>
      <c r="U44" s="30">
        <f t="shared" si="6"/>
        <v>0.22043628013777267</v>
      </c>
      <c r="V44" s="29">
        <f t="shared" si="7"/>
        <v>4.9735935706084966</v>
      </c>
      <c r="W44" s="170">
        <v>0</v>
      </c>
      <c r="X44" s="4">
        <f t="shared" si="8"/>
        <v>4.9735935706084966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9.9471871412169932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9.9471871412169932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4</v>
      </c>
      <c r="M45" s="23">
        <f t="shared" si="1"/>
        <v>8</v>
      </c>
      <c r="N45" s="28">
        <f t="shared" si="2"/>
        <v>12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2700</v>
      </c>
      <c r="P45" s="11">
        <f>E45*E45*INslave+E45*KLslave*F45+KLslave*E45*F45</f>
        <v>720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64</v>
      </c>
      <c r="R45" s="16">
        <f t="shared" si="22"/>
        <v>3484</v>
      </c>
      <c r="S45" s="29">
        <f t="shared" si="4"/>
        <v>3.0998851894374284</v>
      </c>
      <c r="T45" s="22">
        <f t="shared" si="5"/>
        <v>1.6532721010332951</v>
      </c>
      <c r="U45" s="30">
        <f t="shared" si="6"/>
        <v>0.22043628013777267</v>
      </c>
      <c r="V45" s="29">
        <f t="shared" si="7"/>
        <v>4.9735935706084966</v>
      </c>
      <c r="W45" s="170">
        <v>0</v>
      </c>
      <c r="X45" s="4">
        <f t="shared" si="8"/>
        <v>4.9735935706084966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9.9471871412169932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9.9471871412169932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4</v>
      </c>
      <c r="M46" s="23">
        <f t="shared" si="1"/>
        <v>8</v>
      </c>
      <c r="N46" s="28">
        <f t="shared" si="2"/>
        <v>12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2700</v>
      </c>
      <c r="P46" s="11">
        <f>E46*E46*INslave+E46*KLslave*F46+KLslave*E46*F46</f>
        <v>720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64</v>
      </c>
      <c r="R46" s="16">
        <f t="shared" si="22"/>
        <v>3484</v>
      </c>
      <c r="S46" s="29">
        <f t="shared" si="4"/>
        <v>3.0998851894374284</v>
      </c>
      <c r="T46" s="22">
        <f t="shared" si="5"/>
        <v>1.6532721010332951</v>
      </c>
      <c r="U46" s="30">
        <f t="shared" si="6"/>
        <v>0.22043628013777267</v>
      </c>
      <c r="V46" s="29">
        <f t="shared" si="7"/>
        <v>4.9735935706084966</v>
      </c>
      <c r="W46" s="170">
        <v>0</v>
      </c>
      <c r="X46" s="4">
        <f t="shared" si="8"/>
        <v>4.9735935706084966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9.9471871412169932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9.9471871412169932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5</v>
      </c>
      <c r="E47" s="17">
        <f t="shared" si="19"/>
        <v>4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4.333333333333333</v>
      </c>
      <c r="M47" s="23">
        <f t="shared" si="1"/>
        <v>8.6666666666666661</v>
      </c>
      <c r="N47" s="28">
        <f t="shared" si="2"/>
        <v>13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2805</v>
      </c>
      <c r="P47" s="11">
        <f>D47*E47*INslave+D47*KLslave*F47+MUslave*E47*F47</f>
        <v>824</v>
      </c>
      <c r="Q47" s="18">
        <f t="shared" si="3"/>
        <v>80</v>
      </c>
      <c r="R47" s="16">
        <f t="shared" si="22"/>
        <v>3709</v>
      </c>
      <c r="S47" s="29">
        <f t="shared" si="4"/>
        <v>3.2771636559719601</v>
      </c>
      <c r="T47" s="22">
        <f t="shared" si="5"/>
        <v>1.9254066684640962</v>
      </c>
      <c r="U47" s="30">
        <f t="shared" si="6"/>
        <v>0.28039902938797517</v>
      </c>
      <c r="V47" s="29">
        <f t="shared" si="7"/>
        <v>5.4829693538240312</v>
      </c>
      <c r="W47" s="170">
        <v>0</v>
      </c>
      <c r="X47" s="4">
        <f t="shared" si="8"/>
        <v>5.4829693538240312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10.965938707648062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10.965938707648062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4</v>
      </c>
      <c r="M48" s="23">
        <f t="shared" si="1"/>
        <v>8</v>
      </c>
      <c r="N48" s="28">
        <f t="shared" si="2"/>
        <v>12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2700</v>
      </c>
      <c r="P48" s="11">
        <f>E48*E48*INslave+E48*KLslave*F48+KLslave*E48*F48</f>
        <v>720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64</v>
      </c>
      <c r="R48" s="16">
        <f t="shared" si="22"/>
        <v>3484</v>
      </c>
      <c r="S48" s="29">
        <f t="shared" si="4"/>
        <v>3.0998851894374284</v>
      </c>
      <c r="T48" s="22">
        <f t="shared" si="5"/>
        <v>1.6532721010332951</v>
      </c>
      <c r="U48" s="30">
        <f t="shared" si="6"/>
        <v>0.22043628013777267</v>
      </c>
      <c r="V48" s="29">
        <f t="shared" si="7"/>
        <v>4.9735935706084966</v>
      </c>
      <c r="W48" s="170">
        <v>0</v>
      </c>
      <c r="X48" s="4">
        <f t="shared" si="8"/>
        <v>4.9735935706084966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14.92078071182549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14.92078071182549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Konvention_1slave-FFslave</f>
        <v>5</v>
      </c>
      <c r="I49" s="17"/>
      <c r="J49" s="17"/>
      <c r="K49" s="18"/>
      <c r="L49" s="23">
        <f>(E49+E49+H49)/3</f>
        <v>4.333333333333333</v>
      </c>
      <c r="M49" s="23">
        <f t="shared" si="1"/>
        <v>8.6666666666666661</v>
      </c>
      <c r="N49" s="28">
        <f t="shared" si="2"/>
        <v>13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2805</v>
      </c>
      <c r="P49" s="11">
        <f>E49*E49*FFslave+E49*KLslave*H49+KLslave*E49*H49</f>
        <v>824</v>
      </c>
      <c r="Q49" s="18">
        <f t="shared" si="23"/>
        <v>80</v>
      </c>
      <c r="R49" s="16">
        <f t="shared" si="22"/>
        <v>3709</v>
      </c>
      <c r="S49" s="29">
        <f t="shared" si="4"/>
        <v>3.2771636559719601</v>
      </c>
      <c r="T49" s="22">
        <f t="shared" si="5"/>
        <v>1.9254066684640962</v>
      </c>
      <c r="U49" s="30">
        <f t="shared" si="6"/>
        <v>0.28039902938797517</v>
      </c>
      <c r="V49" s="29">
        <f t="shared" si="7"/>
        <v>5.4829693538240312</v>
      </c>
      <c r="W49" s="170">
        <v>0</v>
      </c>
      <c r="X49" s="4">
        <f t="shared" si="8"/>
        <v>5.4829693538240312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10.965938707648062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10.965938707648062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Konvention_1slave-INslave</f>
        <v>4</v>
      </c>
      <c r="G50" s="17"/>
      <c r="H50" s="17"/>
      <c r="I50" s="17"/>
      <c r="J50" s="17"/>
      <c r="K50" s="18"/>
      <c r="L50" s="23">
        <f>(E50+E50+F50)/3</f>
        <v>4</v>
      </c>
      <c r="M50" s="23">
        <f t="shared" si="1"/>
        <v>8</v>
      </c>
      <c r="N50" s="28">
        <f t="shared" si="2"/>
        <v>12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2700</v>
      </c>
      <c r="P50" s="11">
        <f>E50*E50*INslave+E50*KLslave*F50+KLslave*E50*F50</f>
        <v>720</v>
      </c>
      <c r="Q50" s="18">
        <f t="shared" si="23"/>
        <v>64</v>
      </c>
      <c r="R50" s="16">
        <f t="shared" si="22"/>
        <v>3484</v>
      </c>
      <c r="S50" s="29">
        <f t="shared" si="4"/>
        <v>3.0998851894374284</v>
      </c>
      <c r="T50" s="22">
        <f t="shared" si="5"/>
        <v>1.6532721010332951</v>
      </c>
      <c r="U50" s="30">
        <f t="shared" si="6"/>
        <v>0.22043628013777267</v>
      </c>
      <c r="V50" s="29">
        <f t="shared" si="7"/>
        <v>4.9735935706084966</v>
      </c>
      <c r="W50" s="170">
        <v>0</v>
      </c>
      <c r="X50" s="4">
        <f t="shared" si="8"/>
        <v>4.9735935706084966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4.9735935706084966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4.9735935706084966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Konvention_1slave-INslave</f>
        <v>4</v>
      </c>
      <c r="G51" s="17"/>
      <c r="H51" s="17"/>
      <c r="I51" s="17"/>
      <c r="J51" s="17"/>
      <c r="K51" s="18"/>
      <c r="L51" s="23">
        <f>(E51+E51+F51)/3</f>
        <v>4</v>
      </c>
      <c r="M51" s="23">
        <f t="shared" si="1"/>
        <v>8</v>
      </c>
      <c r="N51" s="28">
        <f t="shared" si="2"/>
        <v>12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2700</v>
      </c>
      <c r="P51" s="11">
        <f>E51*E51*INslave+E51*KLslave*F51+KLslave*E51*F51</f>
        <v>720</v>
      </c>
      <c r="Q51" s="18">
        <f t="shared" si="23"/>
        <v>64</v>
      </c>
      <c r="R51" s="16">
        <f t="shared" si="22"/>
        <v>3484</v>
      </c>
      <c r="S51" s="29">
        <f t="shared" si="4"/>
        <v>3.0998851894374284</v>
      </c>
      <c r="T51" s="22">
        <f t="shared" si="5"/>
        <v>1.6532721010332951</v>
      </c>
      <c r="U51" s="30">
        <f t="shared" si="6"/>
        <v>0.22043628013777267</v>
      </c>
      <c r="V51" s="29">
        <f t="shared" si="7"/>
        <v>4.9735935706084966</v>
      </c>
      <c r="W51" s="170">
        <v>0</v>
      </c>
      <c r="X51" s="4">
        <f t="shared" si="8"/>
        <v>4.9735935706084966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4.9735935706084966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4.9735935706084966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Konvention_1slave-INslave</f>
        <v>4</v>
      </c>
      <c r="G52" s="17"/>
      <c r="H52" s="17"/>
      <c r="I52" s="17"/>
      <c r="J52" s="17"/>
      <c r="K52" s="18"/>
      <c r="L52" s="23">
        <f>(E52+E52+F52)/3</f>
        <v>4</v>
      </c>
      <c r="M52" s="23">
        <f t="shared" si="1"/>
        <v>8</v>
      </c>
      <c r="N52" s="28">
        <f t="shared" si="2"/>
        <v>12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2700</v>
      </c>
      <c r="P52" s="11">
        <f>E52*E52*INslave+E52*KLslave*F52+KLslave*E52*F52</f>
        <v>720</v>
      </c>
      <c r="Q52" s="18">
        <f t="shared" si="23"/>
        <v>64</v>
      </c>
      <c r="R52" s="16">
        <f t="shared" si="22"/>
        <v>3484</v>
      </c>
      <c r="S52" s="29">
        <f t="shared" si="4"/>
        <v>3.0998851894374284</v>
      </c>
      <c r="T52" s="22">
        <f t="shared" si="5"/>
        <v>1.6532721010332951</v>
      </c>
      <c r="U52" s="30">
        <f t="shared" si="6"/>
        <v>0.22043628013777267</v>
      </c>
      <c r="V52" s="29">
        <f t="shared" si="7"/>
        <v>4.9735935706084966</v>
      </c>
      <c r="W52" s="170">
        <v>0</v>
      </c>
      <c r="X52" s="4">
        <f t="shared" si="8"/>
        <v>4.9735935706084966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9.9471871412169932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9.9471871412169932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Konvention_1slave-INslave</f>
        <v>4</v>
      </c>
      <c r="G53" s="17"/>
      <c r="H53" s="17"/>
      <c r="I53" s="17"/>
      <c r="J53" s="17"/>
      <c r="K53" s="18"/>
      <c r="L53" s="23">
        <f>(E53+E53+F53)/3</f>
        <v>4</v>
      </c>
      <c r="M53" s="23">
        <f t="shared" si="1"/>
        <v>8</v>
      </c>
      <c r="N53" s="28">
        <f t="shared" si="2"/>
        <v>12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2700</v>
      </c>
      <c r="P53" s="11">
        <f>E53*E53*INslave+E53*KLslave*F53+KLslave*E53*F53</f>
        <v>720</v>
      </c>
      <c r="Q53" s="18">
        <f t="shared" si="23"/>
        <v>64</v>
      </c>
      <c r="R53" s="16">
        <f t="shared" si="22"/>
        <v>3484</v>
      </c>
      <c r="S53" s="29">
        <f t="shared" si="4"/>
        <v>3.0998851894374284</v>
      </c>
      <c r="T53" s="22">
        <f t="shared" si="5"/>
        <v>1.6532721010332951</v>
      </c>
      <c r="U53" s="30">
        <f t="shared" si="6"/>
        <v>0.22043628013777267</v>
      </c>
      <c r="V53" s="29">
        <f t="shared" si="7"/>
        <v>4.9735935706084966</v>
      </c>
      <c r="W53" s="170">
        <v>0</v>
      </c>
      <c r="X53" s="4">
        <f t="shared" si="8"/>
        <v>4.9735935706084966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9.9471871412169932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9.9471871412169932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Konvention_1slave-INslave</f>
        <v>4</v>
      </c>
      <c r="G54" s="15"/>
      <c r="H54" s="15"/>
      <c r="I54" s="15"/>
      <c r="J54" s="15"/>
      <c r="K54" s="19"/>
      <c r="L54" s="33">
        <f>(E54+E54+F54)/3</f>
        <v>4</v>
      </c>
      <c r="M54" s="21">
        <f t="shared" si="1"/>
        <v>8</v>
      </c>
      <c r="N54" s="32">
        <f t="shared" si="2"/>
        <v>12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2700</v>
      </c>
      <c r="P54" s="15">
        <f>E54*E54*INslave+E54*KLslave*F54+KLslave*E54*F54</f>
        <v>720</v>
      </c>
      <c r="Q54" s="19">
        <f t="shared" si="23"/>
        <v>64</v>
      </c>
      <c r="R54" s="20">
        <f>SUM(O54:Q54)</f>
        <v>3484</v>
      </c>
      <c r="S54" s="33">
        <f t="shared" si="4"/>
        <v>3.0998851894374284</v>
      </c>
      <c r="T54" s="21">
        <f t="shared" si="5"/>
        <v>1.6532721010332951</v>
      </c>
      <c r="U54" s="34">
        <f t="shared" si="6"/>
        <v>0.22043628013777267</v>
      </c>
      <c r="V54" s="33">
        <f t="shared" si="7"/>
        <v>4.9735935706084966</v>
      </c>
      <c r="W54" s="170">
        <v>0</v>
      </c>
      <c r="X54" s="5">
        <f t="shared" si="8"/>
        <v>4.9735935706084966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4.9735935706084966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4.9735935706084966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5</v>
      </c>
      <c r="E56" s="51">
        <f>Konvention_1slave-KLslave</f>
        <v>4</v>
      </c>
      <c r="F56" s="51"/>
      <c r="G56" s="51"/>
      <c r="H56" s="51">
        <f>Konvention_1slave-FFslave</f>
        <v>5</v>
      </c>
      <c r="I56" s="51"/>
      <c r="J56" s="51"/>
      <c r="K56" s="52"/>
      <c r="L56" s="23">
        <f t="shared" ref="L56:L62" si="24">(D56+E56+F56+G56+H56+I56+J56+K56)/3</f>
        <v>4.666666666666667</v>
      </c>
      <c r="M56" s="23">
        <f t="shared" si="1"/>
        <v>9.3333333333333339</v>
      </c>
      <c r="N56" s="24">
        <f t="shared" si="2"/>
        <v>14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2884</v>
      </c>
      <c r="P56" s="11">
        <f>D56*E56*FFslave+D56*KLslave*H56+MUslave*E56*H56</f>
        <v>935</v>
      </c>
      <c r="Q56" s="52">
        <f t="shared" si="3"/>
        <v>100</v>
      </c>
      <c r="R56" s="50">
        <f>SUM(O56:Q56)</f>
        <v>3919</v>
      </c>
      <c r="S56" s="25">
        <f t="shared" si="4"/>
        <v>3.4342094071616911</v>
      </c>
      <c r="T56" s="26">
        <f t="shared" si="5"/>
        <v>2.2267585268350771</v>
      </c>
      <c r="U56" s="27">
        <f t="shared" si="6"/>
        <v>0.35723398826231184</v>
      </c>
      <c r="V56" s="25">
        <f t="shared" si="7"/>
        <v>6.0182019222590801</v>
      </c>
      <c r="W56" s="170">
        <v>0</v>
      </c>
      <c r="X56" s="3">
        <f t="shared" si="8"/>
        <v>6.0182019222590801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18.054605766777239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18.054605766777239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5</v>
      </c>
      <c r="I57" s="17">
        <f>Konvention_1slave-GEslave</f>
        <v>4</v>
      </c>
      <c r="J57" s="17"/>
      <c r="K57" s="18">
        <f>Konvention_1slave-KKslave</f>
        <v>10</v>
      </c>
      <c r="L57" s="23">
        <f t="shared" si="24"/>
        <v>6.333333333333333</v>
      </c>
      <c r="M57" s="23">
        <f t="shared" si="1"/>
        <v>12.666666666666666</v>
      </c>
      <c r="N57" s="28">
        <f t="shared" si="2"/>
        <v>19</v>
      </c>
      <c r="O57" s="11">
        <f t="shared" si="25"/>
        <v>3279</v>
      </c>
      <c r="P57" s="11">
        <f>H57*I57*KKslave+H57*GEslave*K57+FFslave*I57*K57</f>
        <v>1490</v>
      </c>
      <c r="Q57" s="18">
        <f t="shared" si="3"/>
        <v>200</v>
      </c>
      <c r="R57" s="16">
        <f t="shared" ref="R57:R71" si="27">SUM(O57:Q57)</f>
        <v>4969</v>
      </c>
      <c r="S57" s="29">
        <f t="shared" si="4"/>
        <v>4.1793117327430069</v>
      </c>
      <c r="T57" s="22">
        <f t="shared" si="5"/>
        <v>3.7982156034077947</v>
      </c>
      <c r="U57" s="30">
        <f t="shared" si="6"/>
        <v>0.76474139665928753</v>
      </c>
      <c r="V57" s="29">
        <f t="shared" si="7"/>
        <v>8.7422687328100892</v>
      </c>
      <c r="W57" s="170">
        <v>0</v>
      </c>
      <c r="X57" s="4">
        <f t="shared" si="8"/>
        <v>8.7422687328100892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17.484537465620178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17.484537465620178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5</v>
      </c>
      <c r="H58" s="17">
        <f>Konvention_1slave-FFslave</f>
        <v>5</v>
      </c>
      <c r="I58" s="17"/>
      <c r="J58" s="17">
        <f>Konvention_1slave-KOslave</f>
        <v>5</v>
      </c>
      <c r="K58" s="18"/>
      <c r="L58" s="23">
        <f t="shared" si="24"/>
        <v>5</v>
      </c>
      <c r="M58" s="23">
        <f t="shared" si="1"/>
        <v>10</v>
      </c>
      <c r="N58" s="28">
        <f t="shared" si="2"/>
        <v>15</v>
      </c>
      <c r="O58" s="11">
        <f t="shared" si="25"/>
        <v>2940</v>
      </c>
      <c r="P58" s="11">
        <f>G58*H58*KOslave+G58*FFslave*J58+CHslave*H58*J58</f>
        <v>1050</v>
      </c>
      <c r="Q58" s="18">
        <f t="shared" si="3"/>
        <v>125</v>
      </c>
      <c r="R58" s="16">
        <f t="shared" si="27"/>
        <v>4115</v>
      </c>
      <c r="S58" s="29">
        <f t="shared" si="4"/>
        <v>3.5722964763061968</v>
      </c>
      <c r="T58" s="22">
        <f t="shared" si="5"/>
        <v>2.5516403402187122</v>
      </c>
      <c r="U58" s="30">
        <f t="shared" si="6"/>
        <v>0.45565006075334141</v>
      </c>
      <c r="V58" s="29">
        <f t="shared" si="7"/>
        <v>6.57958687727825</v>
      </c>
      <c r="W58" s="170">
        <v>0</v>
      </c>
      <c r="X58" s="4">
        <f t="shared" si="8"/>
        <v>6.57958687727825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6.57958687727825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6.57958687727825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4</v>
      </c>
      <c r="F59" s="17">
        <f>Konvention_1slave-INslave</f>
        <v>4</v>
      </c>
      <c r="G59" s="17">
        <f>Konvention_1slave-CHslave</f>
        <v>5</v>
      </c>
      <c r="H59" s="17"/>
      <c r="I59" s="17"/>
      <c r="J59" s="17"/>
      <c r="K59" s="18"/>
      <c r="L59" s="23">
        <f t="shared" si="24"/>
        <v>4.333333333333333</v>
      </c>
      <c r="M59" s="23">
        <f t="shared" si="1"/>
        <v>8.6666666666666661</v>
      </c>
      <c r="N59" s="28">
        <f t="shared" si="2"/>
        <v>13</v>
      </c>
      <c r="O59" s="11">
        <f t="shared" si="25"/>
        <v>2805</v>
      </c>
      <c r="P59" s="11">
        <f>E59*F59*CHslave+E59*INslave*G59+KLslave*F59*G59</f>
        <v>824</v>
      </c>
      <c r="Q59" s="18">
        <f t="shared" si="3"/>
        <v>80</v>
      </c>
      <c r="R59" s="16">
        <f t="shared" si="27"/>
        <v>3709</v>
      </c>
      <c r="S59" s="29">
        <f t="shared" si="4"/>
        <v>3.2771636559719601</v>
      </c>
      <c r="T59" s="22">
        <f t="shared" si="5"/>
        <v>1.9254066684640962</v>
      </c>
      <c r="U59" s="30">
        <f t="shared" si="6"/>
        <v>0.28039902938797517</v>
      </c>
      <c r="V59" s="29">
        <f t="shared" si="7"/>
        <v>5.4829693538240312</v>
      </c>
      <c r="W59" s="170">
        <v>0</v>
      </c>
      <c r="X59" s="4">
        <f t="shared" si="8"/>
        <v>5.4829693538240312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10.965938707648062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10.965938707648062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5</v>
      </c>
      <c r="E60" s="17">
        <f>Konvention_1slave-KLslave</f>
        <v>4</v>
      </c>
      <c r="F60" s="17">
        <f>Konvention_1slave-INslave</f>
        <v>4</v>
      </c>
      <c r="G60" s="17"/>
      <c r="H60" s="17"/>
      <c r="I60" s="17"/>
      <c r="J60" s="17"/>
      <c r="K60" s="18"/>
      <c r="L60" s="23">
        <f t="shared" si="24"/>
        <v>4.333333333333333</v>
      </c>
      <c r="M60" s="23">
        <f t="shared" si="1"/>
        <v>8.6666666666666661</v>
      </c>
      <c r="N60" s="28">
        <f t="shared" si="2"/>
        <v>13</v>
      </c>
      <c r="O60" s="11">
        <f t="shared" si="25"/>
        <v>2805</v>
      </c>
      <c r="P60" s="11">
        <f>D60*E60*INslave+D60*KLslave*F60+MUslave*E60*F60</f>
        <v>824</v>
      </c>
      <c r="Q60" s="18">
        <f t="shared" si="3"/>
        <v>80</v>
      </c>
      <c r="R60" s="16">
        <f t="shared" si="27"/>
        <v>3709</v>
      </c>
      <c r="S60" s="29">
        <f t="shared" si="4"/>
        <v>3.2771636559719601</v>
      </c>
      <c r="T60" s="22">
        <f t="shared" si="5"/>
        <v>1.9254066684640962</v>
      </c>
      <c r="U60" s="30">
        <f t="shared" si="6"/>
        <v>0.28039902938797517</v>
      </c>
      <c r="V60" s="29">
        <f t="shared" si="7"/>
        <v>5.4829693538240312</v>
      </c>
      <c r="W60" s="170">
        <v>0</v>
      </c>
      <c r="X60" s="4">
        <f t="shared" si="8"/>
        <v>5.4829693538240312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10.965938707648062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10.965938707648062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5</v>
      </c>
      <c r="E61" s="17"/>
      <c r="F61" s="17">
        <f>Konvention_1slave-INslave</f>
        <v>4</v>
      </c>
      <c r="G61" s="17"/>
      <c r="H61" s="17"/>
      <c r="I61" s="17"/>
      <c r="J61" s="17">
        <f>Konvention_1slave-KOslave</f>
        <v>5</v>
      </c>
      <c r="K61" s="18"/>
      <c r="L61" s="23">
        <f t="shared" si="24"/>
        <v>4.666666666666667</v>
      </c>
      <c r="M61" s="23">
        <f t="shared" si="1"/>
        <v>9.3333333333333339</v>
      </c>
      <c r="N61" s="28">
        <f t="shared" si="2"/>
        <v>14</v>
      </c>
      <c r="O61" s="11">
        <f t="shared" si="25"/>
        <v>2884</v>
      </c>
      <c r="P61" s="11">
        <f>D61*F61*KOslave+D61*INslave*J61+MUslave*F61*J61</f>
        <v>935</v>
      </c>
      <c r="Q61" s="18">
        <f t="shared" si="3"/>
        <v>100</v>
      </c>
      <c r="R61" s="16">
        <f t="shared" si="27"/>
        <v>3919</v>
      </c>
      <c r="S61" s="29">
        <f t="shared" si="4"/>
        <v>3.4342094071616911</v>
      </c>
      <c r="T61" s="22">
        <f t="shared" si="5"/>
        <v>2.2267585268350771</v>
      </c>
      <c r="U61" s="30">
        <f t="shared" si="6"/>
        <v>0.35723398826231184</v>
      </c>
      <c r="V61" s="29">
        <f t="shared" si="7"/>
        <v>6.0182019222590801</v>
      </c>
      <c r="W61" s="170">
        <v>0</v>
      </c>
      <c r="X61" s="4">
        <f t="shared" si="8"/>
        <v>6.0182019222590801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12.03640384451816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12.03640384451816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4</v>
      </c>
      <c r="G62" s="17">
        <f>Konvention_1slave-CHslave</f>
        <v>5</v>
      </c>
      <c r="H62" s="17"/>
      <c r="I62" s="17"/>
      <c r="J62" s="17">
        <f>Konvention_1slave-KOslave</f>
        <v>5</v>
      </c>
      <c r="K62" s="18"/>
      <c r="L62" s="23">
        <f t="shared" si="24"/>
        <v>4.666666666666667</v>
      </c>
      <c r="M62" s="23">
        <f t="shared" si="1"/>
        <v>9.3333333333333339</v>
      </c>
      <c r="N62" s="28">
        <f t="shared" si="2"/>
        <v>14</v>
      </c>
      <c r="O62" s="11">
        <f t="shared" si="25"/>
        <v>2884</v>
      </c>
      <c r="P62" s="11">
        <f>F62*G62*KOslave+F62*CHslave*J62+INslave*G62*J62</f>
        <v>935</v>
      </c>
      <c r="Q62" s="18">
        <f t="shared" si="3"/>
        <v>100</v>
      </c>
      <c r="R62" s="16">
        <f t="shared" si="27"/>
        <v>3919</v>
      </c>
      <c r="S62" s="29">
        <f t="shared" si="4"/>
        <v>3.4342094071616911</v>
      </c>
      <c r="T62" s="22">
        <f t="shared" si="5"/>
        <v>2.2267585268350771</v>
      </c>
      <c r="U62" s="30">
        <f t="shared" si="6"/>
        <v>0.35723398826231184</v>
      </c>
      <c r="V62" s="29">
        <f t="shared" si="7"/>
        <v>6.0182019222590801</v>
      </c>
      <c r="W62" s="170">
        <v>0</v>
      </c>
      <c r="X62" s="4">
        <f t="shared" si="8"/>
        <v>6.0182019222590801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12.03640384451816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12.03640384451816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4</v>
      </c>
      <c r="F63" s="17"/>
      <c r="G63" s="17"/>
      <c r="H63" s="17">
        <f t="shared" ref="H63:H72" si="28">Konvention_1slave-FFslave</f>
        <v>5</v>
      </c>
      <c r="I63" s="17"/>
      <c r="J63" s="17"/>
      <c r="K63" s="18"/>
      <c r="L63" s="23">
        <f>(E63+H63+H63)/3</f>
        <v>4.666666666666667</v>
      </c>
      <c r="M63" s="23">
        <f t="shared" si="1"/>
        <v>9.3333333333333339</v>
      </c>
      <c r="N63" s="28">
        <f t="shared" si="2"/>
        <v>14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2884</v>
      </c>
      <c r="P63" s="11">
        <f>E63*H63*FFslave+E63*FFslave*H63+KLslave*H63*H63</f>
        <v>935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100</v>
      </c>
      <c r="R63" s="16">
        <f t="shared" si="27"/>
        <v>3919</v>
      </c>
      <c r="S63" s="29">
        <f t="shared" si="4"/>
        <v>3.4342094071616911</v>
      </c>
      <c r="T63" s="22">
        <f t="shared" si="5"/>
        <v>2.2267585268350771</v>
      </c>
      <c r="U63" s="30">
        <f t="shared" si="6"/>
        <v>0.35723398826231184</v>
      </c>
      <c r="V63" s="29">
        <f t="shared" si="7"/>
        <v>6.0182019222590801</v>
      </c>
      <c r="W63" s="170">
        <v>0</v>
      </c>
      <c r="X63" s="4">
        <f t="shared" si="8"/>
        <v>6.0182019222590801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24.072807689036321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24.072807689036321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Konvention_1slave-GEslave</f>
        <v>4</v>
      </c>
      <c r="J64" s="17"/>
      <c r="K64" s="18">
        <f>Konvention_1slave-KKslave</f>
        <v>10</v>
      </c>
      <c r="L64" s="23">
        <f>(D64+E64+F64+G64+H64+I64+J64+K64)/3</f>
        <v>6.333333333333333</v>
      </c>
      <c r="M64" s="23">
        <f t="shared" si="1"/>
        <v>12.666666666666666</v>
      </c>
      <c r="N64" s="28">
        <f t="shared" si="2"/>
        <v>19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3279</v>
      </c>
      <c r="P64" s="11">
        <f>H64*I64*KKslave+H64*GEslave*K64+FFslave*I64*K64</f>
        <v>1490</v>
      </c>
      <c r="Q64" s="18">
        <f t="shared" si="3"/>
        <v>200</v>
      </c>
      <c r="R64" s="16">
        <f t="shared" si="27"/>
        <v>4969</v>
      </c>
      <c r="S64" s="29">
        <f t="shared" si="4"/>
        <v>4.1793117327430069</v>
      </c>
      <c r="T64" s="22">
        <f t="shared" si="5"/>
        <v>3.7982156034077947</v>
      </c>
      <c r="U64" s="30">
        <f t="shared" si="6"/>
        <v>0.76474139665928753</v>
      </c>
      <c r="V64" s="29">
        <f t="shared" si="7"/>
        <v>8.7422687328100892</v>
      </c>
      <c r="W64" s="170">
        <v>0</v>
      </c>
      <c r="X64" s="4">
        <f t="shared" si="8"/>
        <v>8.7422687328100892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17.484537465620178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17.484537465620178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4</v>
      </c>
      <c r="G65" s="17"/>
      <c r="H65" s="17">
        <f t="shared" si="28"/>
        <v>5</v>
      </c>
      <c r="I65" s="17"/>
      <c r="J65" s="17"/>
      <c r="K65" s="18"/>
      <c r="L65" s="23">
        <f>(F65+H65+H65)/3</f>
        <v>4.666666666666667</v>
      </c>
      <c r="M65" s="23">
        <f t="shared" si="1"/>
        <v>9.3333333333333339</v>
      </c>
      <c r="N65" s="28">
        <f t="shared" si="2"/>
        <v>14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2884</v>
      </c>
      <c r="P65" s="11">
        <f>F65*H65*FFslave+F65*FFslave*H65+INslave*H65*H65</f>
        <v>935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100</v>
      </c>
      <c r="R65" s="16">
        <f t="shared" si="27"/>
        <v>3919</v>
      </c>
      <c r="S65" s="29">
        <f t="shared" si="4"/>
        <v>3.4342094071616911</v>
      </c>
      <c r="T65" s="22">
        <f t="shared" si="5"/>
        <v>2.2267585268350771</v>
      </c>
      <c r="U65" s="30">
        <f t="shared" si="6"/>
        <v>0.35723398826231184</v>
      </c>
      <c r="V65" s="29">
        <f t="shared" si="7"/>
        <v>6.0182019222590801</v>
      </c>
      <c r="W65" s="170">
        <v>0</v>
      </c>
      <c r="X65" s="4">
        <f t="shared" si="8"/>
        <v>6.0182019222590801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6.0182019222590801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6.0182019222590801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Konvention_1slave-GEslave</f>
        <v>4</v>
      </c>
      <c r="J66" s="17">
        <f>Konvention_1slave-KOslave</f>
        <v>5</v>
      </c>
      <c r="K66" s="18"/>
      <c r="L66" s="23">
        <f>(D66+E66+F66+G66+H66+I66+J66+K66)/3</f>
        <v>4.666666666666667</v>
      </c>
      <c r="M66" s="23">
        <f t="shared" si="1"/>
        <v>9.3333333333333339</v>
      </c>
      <c r="N66" s="28">
        <f t="shared" si="2"/>
        <v>14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2884</v>
      </c>
      <c r="P66" s="11">
        <f>H66*I66*KOslave+H66*GEslave*J66+FFslave*I66*J66</f>
        <v>935</v>
      </c>
      <c r="Q66" s="18">
        <f t="shared" si="3"/>
        <v>100</v>
      </c>
      <c r="R66" s="16">
        <f t="shared" si="27"/>
        <v>3919</v>
      </c>
      <c r="S66" s="29">
        <f t="shared" si="4"/>
        <v>3.4342094071616911</v>
      </c>
      <c r="T66" s="22">
        <f t="shared" si="5"/>
        <v>2.2267585268350771</v>
      </c>
      <c r="U66" s="30">
        <f t="shared" si="6"/>
        <v>0.35723398826231184</v>
      </c>
      <c r="V66" s="29">
        <f t="shared" si="7"/>
        <v>6.0182019222590801</v>
      </c>
      <c r="W66" s="170">
        <v>0</v>
      </c>
      <c r="X66" s="4">
        <f t="shared" si="8"/>
        <v>6.0182019222590801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12.03640384451816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12.03640384451816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4</v>
      </c>
      <c r="G67" s="17"/>
      <c r="H67" s="17">
        <f t="shared" si="28"/>
        <v>5</v>
      </c>
      <c r="I67" s="17"/>
      <c r="J67" s="17"/>
      <c r="K67" s="18"/>
      <c r="L67" s="23">
        <f>(F67+H67+H67)/3</f>
        <v>4.666666666666667</v>
      </c>
      <c r="M67" s="23">
        <f t="shared" si="1"/>
        <v>9.3333333333333339</v>
      </c>
      <c r="N67" s="28">
        <f t="shared" si="2"/>
        <v>14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2884</v>
      </c>
      <c r="P67" s="11">
        <f>F67*H67*FFslave+F67*FFslave*H67+INslave*H67*H67</f>
        <v>935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100</v>
      </c>
      <c r="R67" s="16">
        <f t="shared" si="27"/>
        <v>3919</v>
      </c>
      <c r="S67" s="29">
        <f t="shared" si="4"/>
        <v>3.4342094071616911</v>
      </c>
      <c r="T67" s="22">
        <f t="shared" si="5"/>
        <v>2.2267585268350771</v>
      </c>
      <c r="U67" s="30">
        <f t="shared" si="6"/>
        <v>0.35723398826231184</v>
      </c>
      <c r="V67" s="29">
        <f t="shared" si="7"/>
        <v>6.0182019222590801</v>
      </c>
      <c r="W67" s="170">
        <v>0</v>
      </c>
      <c r="X67" s="4">
        <f t="shared" si="8"/>
        <v>6.0182019222590801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6.0182019222590801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6.0182019222590801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Konvention_1slave-KOslave</f>
        <v>5</v>
      </c>
      <c r="K68" s="18">
        <f>Konvention_1slave-KKslave</f>
        <v>10</v>
      </c>
      <c r="L68" s="23">
        <f>(D68+E68+F68+G68+H68+I68+J68+K68)/3</f>
        <v>6.666666666666667</v>
      </c>
      <c r="M68" s="23">
        <f t="shared" si="1"/>
        <v>13.333333333333334</v>
      </c>
      <c r="N68" s="28">
        <f t="shared" si="2"/>
        <v>20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3220</v>
      </c>
      <c r="P68" s="11">
        <f>H68*J68*KKslave+H68*KOslave*K68+FFslave*J68*K68</f>
        <v>1625</v>
      </c>
      <c r="Q68" s="18">
        <f>IFERROR(D68^SIGN(D68),1)*IFERROR(E68^SIGN(E68),1)*IFERROR(F68^SIGN(F68),1)*IFERROR(G68^SIGN(G68),1)*IFERROR(H68^SIGN(H68),1)*IFERROR(I68^SIGN(I68),1)*IFERROR(J68^SIGN(J68),1)*IFERROR(K68^SIGN(K68),1)</f>
        <v>250</v>
      </c>
      <c r="R68" s="16">
        <f t="shared" si="27"/>
        <v>5095</v>
      </c>
      <c r="S68" s="29">
        <f t="shared" si="4"/>
        <v>4.2132809944389926</v>
      </c>
      <c r="T68" s="22">
        <f t="shared" si="5"/>
        <v>4.2525351651946357</v>
      </c>
      <c r="U68" s="30">
        <f t="shared" si="6"/>
        <v>0.98135426889106969</v>
      </c>
      <c r="V68" s="29">
        <f t="shared" si="7"/>
        <v>9.4471704285246982</v>
      </c>
      <c r="W68" s="170">
        <v>0</v>
      </c>
      <c r="X68" s="4">
        <f t="shared" si="8"/>
        <v>9.4471704285246982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28.341511285574093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28.341511285574093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5</v>
      </c>
      <c r="H69" s="17">
        <f t="shared" si="28"/>
        <v>5</v>
      </c>
      <c r="I69" s="17"/>
      <c r="J69" s="17">
        <f>Konvention_1slave-KOslave</f>
        <v>5</v>
      </c>
      <c r="K69" s="18"/>
      <c r="L69" s="23">
        <f>(D69+E69+F69+G69+H69+I69+J69+K69)/3</f>
        <v>5</v>
      </c>
      <c r="M69" s="23">
        <f t="shared" si="1"/>
        <v>10</v>
      </c>
      <c r="N69" s="28">
        <f t="shared" si="2"/>
        <v>15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2940</v>
      </c>
      <c r="P69" s="11">
        <f>G69*H69*KOslave+G69*FFslave*J69+CHslave*H69*J69</f>
        <v>1050</v>
      </c>
      <c r="Q69" s="18">
        <f>IFERROR(D69^SIGN(D69),1)*IFERROR(E69^SIGN(E69),1)*IFERROR(F69^SIGN(F69),1)*IFERROR(G69^SIGN(G69),1)*IFERROR(H69^SIGN(H69),1)*IFERROR(I69^SIGN(I69),1)*IFERROR(J69^SIGN(J69),1)*IFERROR(K69^SIGN(K69),1)</f>
        <v>125</v>
      </c>
      <c r="R69" s="16">
        <f t="shared" si="27"/>
        <v>4115</v>
      </c>
      <c r="S69" s="29">
        <f t="shared" si="4"/>
        <v>3.5722964763061968</v>
      </c>
      <c r="T69" s="22">
        <f t="shared" si="5"/>
        <v>2.5516403402187122</v>
      </c>
      <c r="U69" s="30">
        <f t="shared" si="6"/>
        <v>0.45565006075334141</v>
      </c>
      <c r="V69" s="29">
        <f t="shared" si="7"/>
        <v>6.57958687727825</v>
      </c>
      <c r="W69" s="170">
        <v>0</v>
      </c>
      <c r="X69" s="4">
        <f t="shared" si="8"/>
        <v>6.57958687727825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6.57958687727825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6.57958687727825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4</v>
      </c>
      <c r="G70" s="17"/>
      <c r="H70" s="17">
        <f t="shared" si="28"/>
        <v>5</v>
      </c>
      <c r="I70" s="17"/>
      <c r="J70" s="17"/>
      <c r="K70" s="18"/>
      <c r="L70" s="23">
        <f>(F70+H70+H70)/3</f>
        <v>4.666666666666667</v>
      </c>
      <c r="M70" s="23">
        <f t="shared" si="1"/>
        <v>9.3333333333333339</v>
      </c>
      <c r="N70" s="28">
        <f t="shared" si="2"/>
        <v>14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2884</v>
      </c>
      <c r="P70" s="11">
        <f>F70*H70*FFslave+F70*FFslave*H70+INslave*H70*H70</f>
        <v>935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100</v>
      </c>
      <c r="R70" s="16">
        <f t="shared" si="27"/>
        <v>3919</v>
      </c>
      <c r="S70" s="29">
        <f t="shared" si="4"/>
        <v>3.4342094071616911</v>
      </c>
      <c r="T70" s="22">
        <f t="shared" si="5"/>
        <v>2.2267585268350771</v>
      </c>
      <c r="U70" s="30">
        <f t="shared" si="6"/>
        <v>0.35723398826231184</v>
      </c>
      <c r="V70" s="29">
        <f t="shared" si="7"/>
        <v>6.0182019222590801</v>
      </c>
      <c r="W70" s="170">
        <v>0</v>
      </c>
      <c r="X70" s="4">
        <f t="shared" si="8"/>
        <v>6.0182019222590801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18.054605766777239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18.054605766777239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Konvention_1slave-KKslave</f>
        <v>10</v>
      </c>
      <c r="L71" s="23">
        <f>(H71+H71+K71)/3</f>
        <v>6.666666666666667</v>
      </c>
      <c r="M71" s="23">
        <f t="shared" si="1"/>
        <v>13.333333333333334</v>
      </c>
      <c r="N71" s="28">
        <f t="shared" si="2"/>
        <v>20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3220</v>
      </c>
      <c r="P71" s="11">
        <f>H71*H71*KKslave+H71*FFslave*K71+FFslave*H71*K71</f>
        <v>1625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250</v>
      </c>
      <c r="R71" s="16">
        <f t="shared" si="27"/>
        <v>5095</v>
      </c>
      <c r="S71" s="29">
        <f t="shared" si="4"/>
        <v>4.2132809944389926</v>
      </c>
      <c r="T71" s="22">
        <f t="shared" si="5"/>
        <v>4.2525351651946357</v>
      </c>
      <c r="U71" s="30">
        <f t="shared" si="6"/>
        <v>0.98135426889106969</v>
      </c>
      <c r="V71" s="29">
        <f t="shared" si="7"/>
        <v>9.4471704285246982</v>
      </c>
      <c r="W71" s="170">
        <v>0</v>
      </c>
      <c r="X71" s="4">
        <f t="shared" si="8"/>
        <v>9.4471704285246982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9.4471704285246982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9.4471704285246982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4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4.666666666666667</v>
      </c>
      <c r="M72" s="21">
        <f t="shared" si="1"/>
        <v>9.3333333333333339</v>
      </c>
      <c r="N72" s="32">
        <f t="shared" si="2"/>
        <v>14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2884</v>
      </c>
      <c r="P72" s="15">
        <f>E72*H72*FFslave+E72*FFslave*H72+KLslave*H72*H72</f>
        <v>935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100</v>
      </c>
      <c r="R72" s="20">
        <f>SUM(O72:Q72)</f>
        <v>3919</v>
      </c>
      <c r="S72" s="33">
        <f t="shared" si="4"/>
        <v>3.4342094071616911</v>
      </c>
      <c r="T72" s="21">
        <f t="shared" si="5"/>
        <v>2.2267585268350771</v>
      </c>
      <c r="U72" s="34">
        <f t="shared" si="6"/>
        <v>0.35723398826231184</v>
      </c>
      <c r="V72" s="33">
        <f t="shared" si="7"/>
        <v>6.0182019222590801</v>
      </c>
      <c r="W72" s="170">
        <v>0</v>
      </c>
      <c r="X72" s="5">
        <f t="shared" si="8"/>
        <v>6.0182019222590801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6.0182019222590801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6.0182019222590801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2893.8135593220341</v>
      </c>
      <c r="P74" s="26">
        <f>AVERAGE(P10:P72)</f>
        <v>990.88135593220341</v>
      </c>
      <c r="Q74" s="27">
        <f>AVERAGE(Q10:Q72)</f>
        <v>114.54237288135593</v>
      </c>
      <c r="R74" s="27">
        <f>O74+P74+Q74</f>
        <v>3999.2372881355932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92.75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6.3049818488335996</v>
      </c>
      <c r="W75" s="177">
        <f>IFERROR(W78/COUNTIF(W10:W72,"&gt;0"),0)</f>
        <v>0</v>
      </c>
      <c r="X75" s="47">
        <f>IFERROR(X78/COUNTIF(X10:X72,"&gt;0"),0)</f>
        <v>6.3049818488335996</v>
      </c>
      <c r="Y75" s="107">
        <f>IFERROR(Y78/COUNTIF(Y10:Y72,"&gt;0"),0)</f>
        <v>13.14516421553818</v>
      </c>
      <c r="Z75" s="107">
        <f>AVERAGE(Z10:Z23,Z25:Z33,Z35:Z41,Z43:Z54,Z56:Z72)</f>
        <v>0</v>
      </c>
      <c r="AA75" s="107">
        <f>AVERAGE(AA10:AA23,AA25:AA33,AA35:AA41,AA43:AA54,AA56:AA72)</f>
        <v>13.14516421553818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90</v>
      </c>
      <c r="E78" s="154">
        <f t="shared" ref="E78:K78" si="29">SUM(E10:E72)</f>
        <v>112</v>
      </c>
      <c r="F78" s="154">
        <f t="shared" si="29"/>
        <v>120</v>
      </c>
      <c r="G78" s="154">
        <f t="shared" si="29"/>
        <v>90</v>
      </c>
      <c r="H78" s="154">
        <f t="shared" si="29"/>
        <v>95</v>
      </c>
      <c r="I78" s="154">
        <f t="shared" si="29"/>
        <v>60</v>
      </c>
      <c r="J78" s="154">
        <f t="shared" si="29"/>
        <v>75</v>
      </c>
      <c r="K78" s="155">
        <f t="shared" si="29"/>
        <v>100</v>
      </c>
      <c r="L78" s="43">
        <f>SUM(L10:L72)</f>
        <v>284.33333333333337</v>
      </c>
      <c r="M78" s="44">
        <f>SUM(M10:M72)</f>
        <v>568.66666666666674</v>
      </c>
      <c r="N78" s="45">
        <f>SUM(N10:N72)</f>
        <v>853</v>
      </c>
      <c r="O78" s="40">
        <f>O74/O76</f>
        <v>0.42190021276017409</v>
      </c>
      <c r="P78" s="41">
        <f>P74/P76</f>
        <v>0.14446440529701171</v>
      </c>
      <c r="Q78" s="42">
        <f>Q74/Q76</f>
        <v>1.6699573244110793E-2</v>
      </c>
      <c r="R78" s="40">
        <f>O78+P78+Q78</f>
        <v>0.5830641913012965</v>
      </c>
      <c r="S78" s="40">
        <f>L78*O74/R74</f>
        <v>205.74114414471691</v>
      </c>
      <c r="T78" s="41">
        <f>M78*P74/R74</f>
        <v>140.89716541996006</v>
      </c>
      <c r="U78" s="42">
        <f>N78*Q74/R74</f>
        <v>24.430819435909388</v>
      </c>
      <c r="V78" s="40">
        <f>SUMIF(V10:V72,"&gt;0")</f>
        <v>371.99392908118239</v>
      </c>
      <c r="W78" s="178">
        <f>SUM(W10:W72)</f>
        <v>0</v>
      </c>
      <c r="X78" s="150">
        <f>SUMIF(X10:X72,"&gt;0")</f>
        <v>371.99392908118239</v>
      </c>
      <c r="Y78" s="46">
        <f>SUMIF(Y10:Y72,"&gt;0")</f>
        <v>775.5646887167527</v>
      </c>
      <c r="Z78" s="69">
        <f>SUM(Z10:Z72)</f>
        <v>0</v>
      </c>
      <c r="AA78" s="68">
        <f>SUM(AA10:AA72)</f>
        <v>775.5646887167527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AC10:AC72">
    <cfRule type="colorScale" priority="8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75:K75 D78:K78">
    <cfRule type="colorScale" priority="81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AC10:AC72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P5">
    <cfRule type="colorScale" priority="10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9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8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</f>
        <v>14</v>
      </c>
      <c r="E2" s="74">
        <f>KLmaster</f>
        <v>15</v>
      </c>
      <c r="F2" s="74">
        <f>INmaster</f>
        <v>15</v>
      </c>
      <c r="G2" s="74">
        <f>CHmaster</f>
        <v>14</v>
      </c>
      <c r="H2" s="74">
        <f>FFmaster</f>
        <v>14</v>
      </c>
      <c r="I2" s="74">
        <f>GEmaster</f>
        <v>14</v>
      </c>
      <c r="J2" s="74">
        <f>KOmaster+1</f>
        <v>15</v>
      </c>
      <c r="K2" s="74">
        <f>KKmaster</f>
        <v>9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90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90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120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15</v>
      </c>
      <c r="L5" s="111">
        <f>SUM(D5:K5)</f>
        <v>735</v>
      </c>
      <c r="M5" s="72">
        <f>Z78</f>
        <v>0</v>
      </c>
      <c r="N5" s="73">
        <f>L5+M5</f>
        <v>735</v>
      </c>
      <c r="O5" s="102">
        <v>1100</v>
      </c>
      <c r="P5" s="87">
        <f>O5-N5</f>
        <v>365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5</v>
      </c>
      <c r="E10" s="51"/>
      <c r="F10" s="51">
        <f>Konvention_1slave-INslave</f>
        <v>4</v>
      </c>
      <c r="G10" s="51"/>
      <c r="H10" s="51"/>
      <c r="I10" s="51">
        <f>Konvention_1slave-GEslave</f>
        <v>5</v>
      </c>
      <c r="J10" s="51"/>
      <c r="K10" s="52"/>
      <c r="L10" s="23">
        <f>(D10+E10+F10+G10+H10+I10+J10+K10)/3</f>
        <v>4.666666666666667</v>
      </c>
      <c r="M10" s="23">
        <f>2*L10</f>
        <v>9.3333333333333339</v>
      </c>
      <c r="N10" s="24">
        <f>3*L10</f>
        <v>14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2884</v>
      </c>
      <c r="P10" s="11">
        <f>D10*F10*GEslave+D10*INslave*I10+MUslave*F10*I10</f>
        <v>935</v>
      </c>
      <c r="Q10" s="52">
        <f>IFERROR(D10^SIGN(D10),1)*IFERROR(E10^SIGN(E10),1)*IFERROR(F10^SIGN(F10),1)*IFERROR(G10^SIGN(G10),1)*IFERROR(H10^SIGN(H10),1)*IFERROR(I10^SIGN(I10),1)*IFERROR(J10^SIGN(J10),1)*IFERROR(K10^SIGN(K10),1)</f>
        <v>100</v>
      </c>
      <c r="R10" s="50">
        <f>SUM(O10:Q10)</f>
        <v>3919</v>
      </c>
      <c r="S10" s="25">
        <f>L10*O10/R10</f>
        <v>3.4342094071616911</v>
      </c>
      <c r="T10" s="26">
        <f>M10*P10/R10</f>
        <v>2.2267585268350771</v>
      </c>
      <c r="U10" s="27">
        <f>N10*Q10/R10</f>
        <v>0.35723398826231184</v>
      </c>
      <c r="V10" s="26">
        <f>SUM(S10:U10)</f>
        <v>6.0182019222590801</v>
      </c>
      <c r="W10" s="170">
        <v>0</v>
      </c>
      <c r="X10" s="3">
        <f>V10-W10</f>
        <v>6.0182019222590801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12.03640384451816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12.03640384451816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5</v>
      </c>
      <c r="E11" s="17"/>
      <c r="F11" s="17"/>
      <c r="G11" s="17">
        <f>Konvention_1slave-CHslave</f>
        <v>5</v>
      </c>
      <c r="H11" s="17">
        <f>Konvention_1slave-FFslave</f>
        <v>5</v>
      </c>
      <c r="I11" s="17"/>
      <c r="J11" s="17"/>
      <c r="K11" s="18"/>
      <c r="L11" s="23">
        <f>(D11+E11+F11+G11+H11+I11+J11+K11)/3</f>
        <v>5</v>
      </c>
      <c r="M11" s="23">
        <f t="shared" ref="M11:M72" si="1">2*L11</f>
        <v>10</v>
      </c>
      <c r="N11" s="28">
        <f t="shared" ref="N11:N72" si="2">3*L11</f>
        <v>15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2940</v>
      </c>
      <c r="P11" s="11">
        <f>D11*G11*FFslave+D11*CHslave*H11+MUslave*G11*H11</f>
        <v>1050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125</v>
      </c>
      <c r="R11" s="16">
        <f>SUM(O11:Q11)</f>
        <v>4115</v>
      </c>
      <c r="S11" s="29">
        <f t="shared" ref="S11:S72" si="4">L11*O11/R11</f>
        <v>3.5722964763061968</v>
      </c>
      <c r="T11" s="22">
        <f t="shared" ref="T11:T72" si="5">M11*P11/R11</f>
        <v>2.5516403402187122</v>
      </c>
      <c r="U11" s="30">
        <f t="shared" ref="U11:U72" si="6">N11*Q11/R11</f>
        <v>0.45565006075334141</v>
      </c>
      <c r="V11" s="22">
        <f t="shared" ref="V11:V72" si="7">SUM(S11:U11)</f>
        <v>6.57958687727825</v>
      </c>
      <c r="W11" s="170">
        <v>0</v>
      </c>
      <c r="X11" s="4">
        <f t="shared" ref="X11:X72" si="8">V11-W11</f>
        <v>6.57958687727825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6.57958687727825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6.57958687727825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5</v>
      </c>
      <c r="E12" s="17"/>
      <c r="F12" s="17"/>
      <c r="G12" s="17"/>
      <c r="H12" s="17"/>
      <c r="I12" s="17">
        <f>Konvention_1slave-GEslave</f>
        <v>5</v>
      </c>
      <c r="J12" s="17"/>
      <c r="K12" s="18">
        <f>Konvention_1slave-KKslave</f>
        <v>10</v>
      </c>
      <c r="L12" s="23">
        <f>(D12+E12+F12+G12+H12+I12+J12+K12)/3</f>
        <v>6.666666666666667</v>
      </c>
      <c r="M12" s="23">
        <f t="shared" si="1"/>
        <v>13.333333333333334</v>
      </c>
      <c r="N12" s="28">
        <f t="shared" si="2"/>
        <v>20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3220</v>
      </c>
      <c r="P12" s="11">
        <f>D12*I12*KKslave+D12*GEslave*K12+MUslave*I12*K12</f>
        <v>1625</v>
      </c>
      <c r="Q12" s="18">
        <f t="shared" si="3"/>
        <v>250</v>
      </c>
      <c r="R12" s="16">
        <f t="shared" ref="R12:R22" si="10">SUM(O12:Q12)</f>
        <v>5095</v>
      </c>
      <c r="S12" s="29">
        <f t="shared" si="4"/>
        <v>4.2132809944389926</v>
      </c>
      <c r="T12" s="22">
        <f t="shared" si="5"/>
        <v>4.2525351651946357</v>
      </c>
      <c r="U12" s="30">
        <f t="shared" si="6"/>
        <v>0.98135426889106969</v>
      </c>
      <c r="V12" s="22">
        <f t="shared" si="7"/>
        <v>9.4471704285246982</v>
      </c>
      <c r="W12" s="170">
        <v>0</v>
      </c>
      <c r="X12" s="4">
        <f t="shared" si="8"/>
        <v>9.4471704285246982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18.894340857049396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18.894340857049396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5</v>
      </c>
      <c r="J13" s="17">
        <f>Konvention_1slave-KOslave</f>
        <v>4</v>
      </c>
      <c r="K13" s="18"/>
      <c r="L13" s="23">
        <f>(I13+I13+J13)/3</f>
        <v>4.666666666666667</v>
      </c>
      <c r="M13" s="23">
        <f t="shared" si="1"/>
        <v>9.3333333333333339</v>
      </c>
      <c r="N13" s="28">
        <f t="shared" si="2"/>
        <v>14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2884</v>
      </c>
      <c r="P13" s="11">
        <f>I13*I13*KOslave+I13*GEslave*J13+GEslave*I13*J13</f>
        <v>935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100</v>
      </c>
      <c r="R13" s="16">
        <f t="shared" si="10"/>
        <v>3919</v>
      </c>
      <c r="S13" s="29">
        <f t="shared" si="4"/>
        <v>3.4342094071616911</v>
      </c>
      <c r="T13" s="22">
        <f t="shared" si="5"/>
        <v>2.2267585268350771</v>
      </c>
      <c r="U13" s="30">
        <f t="shared" si="6"/>
        <v>0.35723398826231184</v>
      </c>
      <c r="V13" s="22">
        <f t="shared" si="7"/>
        <v>6.0182019222590801</v>
      </c>
      <c r="W13" s="170">
        <v>0</v>
      </c>
      <c r="X13" s="4">
        <f t="shared" si="8"/>
        <v>6.0182019222590801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24.072807689036321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24.072807689036321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4</v>
      </c>
      <c r="K14" s="18">
        <f>Konvention_1slave-KKslave</f>
        <v>10</v>
      </c>
      <c r="L14" s="23">
        <f>(J14+K14+K14)/3</f>
        <v>8</v>
      </c>
      <c r="M14" s="23">
        <f t="shared" si="1"/>
        <v>16</v>
      </c>
      <c r="N14" s="28">
        <f t="shared" si="2"/>
        <v>24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3024</v>
      </c>
      <c r="P14" s="11">
        <f>J14*K14*KKslave+J14*KKslave*K14+KOslave*K14*K14</f>
        <v>2220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400</v>
      </c>
      <c r="R14" s="16">
        <f t="shared" si="10"/>
        <v>5644</v>
      </c>
      <c r="S14" s="29">
        <f t="shared" si="4"/>
        <v>4.28632175761871</v>
      </c>
      <c r="T14" s="22">
        <f t="shared" si="5"/>
        <v>6.2934089298369953</v>
      </c>
      <c r="U14" s="30">
        <f t="shared" si="6"/>
        <v>1.7009213323883769</v>
      </c>
      <c r="V14" s="22">
        <f t="shared" si="7"/>
        <v>12.280652019844082</v>
      </c>
      <c r="W14" s="170">
        <v>0</v>
      </c>
      <c r="X14" s="4">
        <f t="shared" si="8"/>
        <v>12.280652019844082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25.122608079376327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25.122608079376327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5</v>
      </c>
      <c r="H15" s="17"/>
      <c r="I15" s="17">
        <f>Konvention_1slave-GEslave</f>
        <v>5</v>
      </c>
      <c r="J15" s="17"/>
      <c r="K15" s="18">
        <f>Konvention_1slave-KKslave</f>
        <v>10</v>
      </c>
      <c r="L15" s="23">
        <f>(D15+E15+F15+G15+H15+I15+J15+K15)/3</f>
        <v>6.666666666666667</v>
      </c>
      <c r="M15" s="23">
        <f t="shared" si="1"/>
        <v>13.333333333333334</v>
      </c>
      <c r="N15" s="28">
        <f t="shared" si="2"/>
        <v>20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3220</v>
      </c>
      <c r="P15" s="11">
        <f>G15*I15*KKslave+G15*GEslave*K15+CHslave*I15*K15</f>
        <v>1625</v>
      </c>
      <c r="Q15" s="18">
        <f t="shared" si="3"/>
        <v>250</v>
      </c>
      <c r="R15" s="16">
        <f t="shared" si="10"/>
        <v>5095</v>
      </c>
      <c r="S15" s="29">
        <f t="shared" si="4"/>
        <v>4.2132809944389926</v>
      </c>
      <c r="T15" s="22">
        <f t="shared" si="5"/>
        <v>4.2525351651946357</v>
      </c>
      <c r="U15" s="30">
        <f t="shared" si="6"/>
        <v>0.98135426889106969</v>
      </c>
      <c r="V15" s="22">
        <f t="shared" si="7"/>
        <v>9.4471704285246982</v>
      </c>
      <c r="W15" s="170">
        <v>0</v>
      </c>
      <c r="X15" s="4">
        <f t="shared" si="8"/>
        <v>9.4471704285246982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18.894340857049396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18.894340857049396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5</v>
      </c>
      <c r="J16" s="17">
        <f>Konvention_1slave-KOslave</f>
        <v>4</v>
      </c>
      <c r="K16" s="18">
        <f>Konvention_1slave-KKslave</f>
        <v>10</v>
      </c>
      <c r="L16" s="23">
        <f>(D16+E16+F16+G16+H16+I16+J16+K16)/3</f>
        <v>6.333333333333333</v>
      </c>
      <c r="M16" s="23">
        <f t="shared" si="1"/>
        <v>12.666666666666666</v>
      </c>
      <c r="N16" s="28">
        <f t="shared" si="2"/>
        <v>19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3279</v>
      </c>
      <c r="P16" s="11">
        <f>I16*J16*KKslave+I16*KOslave*K16+GEslave*J16*K16</f>
        <v>1490</v>
      </c>
      <c r="Q16" s="18">
        <f t="shared" si="3"/>
        <v>200</v>
      </c>
      <c r="R16" s="16">
        <f t="shared" si="10"/>
        <v>4969</v>
      </c>
      <c r="S16" s="29">
        <f t="shared" si="4"/>
        <v>4.1793117327430069</v>
      </c>
      <c r="T16" s="22">
        <f t="shared" si="5"/>
        <v>3.7982156034077947</v>
      </c>
      <c r="U16" s="30">
        <f t="shared" si="6"/>
        <v>0.76474139665928753</v>
      </c>
      <c r="V16" s="22">
        <f t="shared" si="7"/>
        <v>8.7422687328100892</v>
      </c>
      <c r="W16" s="170">
        <v>0</v>
      </c>
      <c r="X16" s="4">
        <f t="shared" si="8"/>
        <v>8.7422687328100892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17.484537465620178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17.484537465620178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5</v>
      </c>
      <c r="E17" s="17"/>
      <c r="F17" s="17"/>
      <c r="G17" s="17"/>
      <c r="H17" s="17"/>
      <c r="I17" s="17"/>
      <c r="J17" s="17">
        <f>Konvention_1slave-KOslave</f>
        <v>4</v>
      </c>
      <c r="K17" s="18"/>
      <c r="L17" s="23">
        <f>(D17+D17+J17)/3</f>
        <v>4.666666666666667</v>
      </c>
      <c r="M17" s="23">
        <f t="shared" si="1"/>
        <v>9.3333333333333339</v>
      </c>
      <c r="N17" s="28">
        <f t="shared" si="2"/>
        <v>14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2884</v>
      </c>
      <c r="P17" s="11">
        <f>D17*D17*KOslave+D17*MUslave*J17+MUslave*D17*J17</f>
        <v>935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100</v>
      </c>
      <c r="R17" s="16">
        <f t="shared" si="10"/>
        <v>3919</v>
      </c>
      <c r="S17" s="29">
        <f t="shared" si="4"/>
        <v>3.4342094071616911</v>
      </c>
      <c r="T17" s="22">
        <f t="shared" si="5"/>
        <v>2.2267585268350771</v>
      </c>
      <c r="U17" s="30">
        <f t="shared" si="6"/>
        <v>0.35723398826231184</v>
      </c>
      <c r="V17" s="22">
        <f t="shared" si="7"/>
        <v>6.0182019222590801</v>
      </c>
      <c r="W17" s="170">
        <v>0</v>
      </c>
      <c r="X17" s="4">
        <f t="shared" si="8"/>
        <v>6.0182019222590801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24.072807689036321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24.072807689036321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4</v>
      </c>
      <c r="F18" s="17"/>
      <c r="G18" s="17">
        <f>Konvention_1slave-CHslave</f>
        <v>5</v>
      </c>
      <c r="H18" s="17"/>
      <c r="I18" s="17"/>
      <c r="J18" s="17">
        <f>Konvention_1slave-KOslave</f>
        <v>4</v>
      </c>
      <c r="K18" s="18"/>
      <c r="L18" s="23">
        <f>(D18+E18+F18+G18+H18+I18+J18+K18)/3</f>
        <v>4.333333333333333</v>
      </c>
      <c r="M18" s="23">
        <f t="shared" si="1"/>
        <v>8.6666666666666661</v>
      </c>
      <c r="N18" s="28">
        <f t="shared" si="2"/>
        <v>13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2805</v>
      </c>
      <c r="P18" s="11">
        <f>E18*G18*KOslave+E18*CHslave*J18+KLslave*G18*J18</f>
        <v>824</v>
      </c>
      <c r="Q18" s="18">
        <f t="shared" si="3"/>
        <v>80</v>
      </c>
      <c r="R18" s="16">
        <f t="shared" si="10"/>
        <v>3709</v>
      </c>
      <c r="S18" s="29">
        <f t="shared" si="4"/>
        <v>3.2771636559719601</v>
      </c>
      <c r="T18" s="22">
        <f t="shared" si="5"/>
        <v>1.9254066684640962</v>
      </c>
      <c r="U18" s="30">
        <f t="shared" si="6"/>
        <v>0.28039902938797517</v>
      </c>
      <c r="V18" s="22">
        <f t="shared" si="7"/>
        <v>5.4829693538240312</v>
      </c>
      <c r="W18" s="170">
        <v>0</v>
      </c>
      <c r="X18" s="4">
        <f t="shared" si="8"/>
        <v>5.4829693538240312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5.4829693538240312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5.4829693538240312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4</v>
      </c>
      <c r="F19" s="17">
        <f>Konvention_1slave-INslave</f>
        <v>4</v>
      </c>
      <c r="G19" s="17"/>
      <c r="H19" s="17"/>
      <c r="I19" s="17"/>
      <c r="J19" s="17"/>
      <c r="K19" s="18"/>
      <c r="L19" s="23">
        <f>(E19+F19+F19)/3</f>
        <v>4</v>
      </c>
      <c r="M19" s="23">
        <f t="shared" si="1"/>
        <v>8</v>
      </c>
      <c r="N19" s="28">
        <f t="shared" si="2"/>
        <v>12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2700</v>
      </c>
      <c r="P19" s="11">
        <f>E19*F19*INslave+E19*INslave*F19+KLslave*F19*F19</f>
        <v>720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64</v>
      </c>
      <c r="R19" s="16">
        <f t="shared" si="10"/>
        <v>3484</v>
      </c>
      <c r="S19" s="29">
        <f t="shared" si="4"/>
        <v>3.0998851894374284</v>
      </c>
      <c r="T19" s="22">
        <f t="shared" si="5"/>
        <v>1.6532721010332951</v>
      </c>
      <c r="U19" s="30">
        <f t="shared" si="6"/>
        <v>0.22043628013777267</v>
      </c>
      <c r="V19" s="22">
        <f t="shared" si="7"/>
        <v>4.9735935706084966</v>
      </c>
      <c r="W19" s="170">
        <v>0</v>
      </c>
      <c r="X19" s="4">
        <f t="shared" si="8"/>
        <v>4.9735935706084966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19.894374282433986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19.894374282433986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4</v>
      </c>
      <c r="F20" s="17"/>
      <c r="G20" s="17">
        <f>Konvention_1slave-CHslave</f>
        <v>5</v>
      </c>
      <c r="H20" s="17"/>
      <c r="I20" s="17">
        <f>Konvention_1slave-GEslave</f>
        <v>5</v>
      </c>
      <c r="J20" s="17"/>
      <c r="K20" s="18"/>
      <c r="L20" s="23">
        <f>(D20+E20+F20+G20+H20+I20+J20+K20)/3</f>
        <v>4.666666666666667</v>
      </c>
      <c r="M20" s="23">
        <f t="shared" si="1"/>
        <v>9.3333333333333339</v>
      </c>
      <c r="N20" s="28">
        <f t="shared" si="2"/>
        <v>14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2884</v>
      </c>
      <c r="P20" s="11">
        <f>E20*G20*GEslave+E20*CHslave*I20+KLslave*G20*I20</f>
        <v>935</v>
      </c>
      <c r="Q20" s="18">
        <f t="shared" si="3"/>
        <v>100</v>
      </c>
      <c r="R20" s="16">
        <f t="shared" si="10"/>
        <v>3919</v>
      </c>
      <c r="S20" s="29">
        <f t="shared" si="4"/>
        <v>3.4342094071616911</v>
      </c>
      <c r="T20" s="22">
        <f t="shared" si="5"/>
        <v>2.2267585268350771</v>
      </c>
      <c r="U20" s="30">
        <f t="shared" si="6"/>
        <v>0.35723398826231184</v>
      </c>
      <c r="V20" s="22">
        <f t="shared" si="7"/>
        <v>6.0182019222590801</v>
      </c>
      <c r="W20" s="170">
        <v>0</v>
      </c>
      <c r="X20" s="4">
        <f t="shared" si="8"/>
        <v>6.0182019222590801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6.0182019222590801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6.0182019222590801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5</v>
      </c>
      <c r="E21" s="17"/>
      <c r="F21" s="17"/>
      <c r="G21" s="17"/>
      <c r="H21" s="17">
        <f>Konvention_1slave-FFslave</f>
        <v>5</v>
      </c>
      <c r="I21" s="17">
        <f>Konvention_1slave-GEslave</f>
        <v>5</v>
      </c>
      <c r="J21" s="17"/>
      <c r="K21" s="18"/>
      <c r="L21" s="23">
        <f>(D21+E21+F21+G21+H21+I21+J21+K21)/3</f>
        <v>5</v>
      </c>
      <c r="M21" s="23">
        <f t="shared" si="1"/>
        <v>10</v>
      </c>
      <c r="N21" s="28">
        <f t="shared" si="2"/>
        <v>15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2940</v>
      </c>
      <c r="P21" s="11">
        <f>D21*H21*GEslave+D21*FFslave*I21+MUslave*H21*I21</f>
        <v>1050</v>
      </c>
      <c r="Q21" s="18">
        <f t="shared" si="3"/>
        <v>125</v>
      </c>
      <c r="R21" s="16">
        <f t="shared" si="10"/>
        <v>4115</v>
      </c>
      <c r="S21" s="29">
        <f t="shared" si="4"/>
        <v>3.5722964763061968</v>
      </c>
      <c r="T21" s="22">
        <f t="shared" si="5"/>
        <v>2.5516403402187122</v>
      </c>
      <c r="U21" s="30">
        <f t="shared" si="6"/>
        <v>0.45565006075334141</v>
      </c>
      <c r="V21" s="22">
        <f t="shared" si="7"/>
        <v>6.57958687727825</v>
      </c>
      <c r="W21" s="170">
        <v>0</v>
      </c>
      <c r="X21" s="4">
        <f t="shared" si="8"/>
        <v>6.57958687727825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13.1591737545565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13.1591737545565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5</v>
      </c>
      <c r="E22" s="17"/>
      <c r="F22" s="17">
        <f>Konvention_1slave-INslave</f>
        <v>4</v>
      </c>
      <c r="G22" s="17"/>
      <c r="H22" s="17"/>
      <c r="I22" s="17">
        <f>Konvention_1slave-GEslave</f>
        <v>5</v>
      </c>
      <c r="J22" s="17"/>
      <c r="K22" s="18"/>
      <c r="L22" s="23">
        <f>(D22+E22+F22+G22+H22+I22+J22+K22)/3</f>
        <v>4.666666666666667</v>
      </c>
      <c r="M22" s="23">
        <f t="shared" si="1"/>
        <v>9.3333333333333339</v>
      </c>
      <c r="N22" s="28">
        <f t="shared" si="2"/>
        <v>14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2884</v>
      </c>
      <c r="P22" s="11">
        <f>D22*F22*GEslave+D22*INslave*I22+MUslave*F22*I22</f>
        <v>935</v>
      </c>
      <c r="Q22" s="18">
        <f t="shared" si="3"/>
        <v>100</v>
      </c>
      <c r="R22" s="16">
        <f t="shared" si="10"/>
        <v>3919</v>
      </c>
      <c r="S22" s="29">
        <f t="shared" si="4"/>
        <v>3.4342094071616911</v>
      </c>
      <c r="T22" s="22">
        <f t="shared" si="5"/>
        <v>2.2267585268350771</v>
      </c>
      <c r="U22" s="30">
        <f t="shared" si="6"/>
        <v>0.35723398826231184</v>
      </c>
      <c r="V22" s="22">
        <f t="shared" si="7"/>
        <v>6.0182019222590801</v>
      </c>
      <c r="W22" s="170">
        <v>0</v>
      </c>
      <c r="X22" s="4">
        <f t="shared" si="8"/>
        <v>6.0182019222590801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18.054605766777239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18.054605766777239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4</v>
      </c>
      <c r="F23" s="15"/>
      <c r="G23" s="15"/>
      <c r="H23" s="15"/>
      <c r="I23" s="15"/>
      <c r="J23" s="15">
        <f>Konvention_1slave-KOslave</f>
        <v>4</v>
      </c>
      <c r="K23" s="19">
        <f>Konvention_1slave-KKslave</f>
        <v>10</v>
      </c>
      <c r="L23" s="21">
        <f>(D23+E23+F23+G23+H23+I23+J23+K23)/3</f>
        <v>6</v>
      </c>
      <c r="M23" s="21">
        <f t="shared" si="1"/>
        <v>12</v>
      </c>
      <c r="N23" s="32">
        <f t="shared" si="2"/>
        <v>18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3330</v>
      </c>
      <c r="P23" s="15">
        <f>E23*J23*KKslave+E23*KOslave*K23+KLslave*J23*K23</f>
        <v>1344</v>
      </c>
      <c r="Q23" s="19">
        <f t="shared" si="3"/>
        <v>160</v>
      </c>
      <c r="R23" s="20">
        <f>SUM(O23:Q23)</f>
        <v>4834</v>
      </c>
      <c r="S23" s="33">
        <f t="shared" si="4"/>
        <v>4.1332230037236242</v>
      </c>
      <c r="T23" s="21">
        <f t="shared" si="5"/>
        <v>3.336367397600331</v>
      </c>
      <c r="U23" s="34">
        <f t="shared" si="6"/>
        <v>0.5957798924286305</v>
      </c>
      <c r="V23" s="21">
        <f t="shared" si="7"/>
        <v>8.0653702937525864</v>
      </c>
      <c r="W23" s="170">
        <v>0</v>
      </c>
      <c r="X23" s="5">
        <f t="shared" si="8"/>
        <v>8.0653702937525864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8.0653702937525864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8.0653702937525864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5</v>
      </c>
      <c r="E25" s="51">
        <f>Konvention_1slave-KLslave</f>
        <v>4</v>
      </c>
      <c r="F25" s="51"/>
      <c r="G25" s="51">
        <f t="shared" ref="G25:G33" si="11">Konvention_1slave-CHslave</f>
        <v>5</v>
      </c>
      <c r="H25" s="51"/>
      <c r="I25" s="51"/>
      <c r="J25" s="51"/>
      <c r="K25" s="52"/>
      <c r="L25" s="23">
        <f>(D25+E25+F25+G25+H25+I25+J25+K25)/3</f>
        <v>4.666666666666667</v>
      </c>
      <c r="M25" s="23">
        <f t="shared" si="1"/>
        <v>9.3333333333333339</v>
      </c>
      <c r="N25" s="24">
        <f t="shared" si="2"/>
        <v>14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2884</v>
      </c>
      <c r="P25" s="11">
        <f>D25*E25*CHslave+D25*KLslave*G25+MUslave*E25*G25</f>
        <v>935</v>
      </c>
      <c r="Q25" s="52">
        <f t="shared" si="3"/>
        <v>100</v>
      </c>
      <c r="R25" s="50">
        <f>SUM(O25:Q25)</f>
        <v>3919</v>
      </c>
      <c r="S25" s="25">
        <f t="shared" si="4"/>
        <v>3.4342094071616911</v>
      </c>
      <c r="T25" s="26">
        <f t="shared" si="5"/>
        <v>2.2267585268350771</v>
      </c>
      <c r="U25" s="27">
        <f t="shared" si="6"/>
        <v>0.35723398826231184</v>
      </c>
      <c r="V25" s="25">
        <f t="shared" si="7"/>
        <v>6.0182019222590801</v>
      </c>
      <c r="W25" s="170">
        <v>0</v>
      </c>
      <c r="X25" s="3">
        <f t="shared" si="8"/>
        <v>6.0182019222590801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12.03640384451816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12.03640384451816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5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5</v>
      </c>
      <c r="M26" s="23">
        <f t="shared" si="1"/>
        <v>10</v>
      </c>
      <c r="N26" s="28">
        <f t="shared" si="2"/>
        <v>15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2940</v>
      </c>
      <c r="P26" s="11">
        <f>D26*G26*CHslave+D26*CHslave*G26+MUslave*G26*G26</f>
        <v>1050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125</v>
      </c>
      <c r="R26" s="16">
        <f t="shared" ref="R26:R32" si="13">SUM(O26:Q26)</f>
        <v>4115</v>
      </c>
      <c r="S26" s="29">
        <f t="shared" si="4"/>
        <v>3.5722964763061968</v>
      </c>
      <c r="T26" s="22">
        <f t="shared" si="5"/>
        <v>2.5516403402187122</v>
      </c>
      <c r="U26" s="30">
        <f t="shared" si="6"/>
        <v>0.45565006075334141</v>
      </c>
      <c r="V26" s="29">
        <f t="shared" si="7"/>
        <v>6.57958687727825</v>
      </c>
      <c r="W26" s="170">
        <v>0</v>
      </c>
      <c r="X26" s="4">
        <f t="shared" si="8"/>
        <v>6.57958687727825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13.1591737545565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13.1591737545565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5</v>
      </c>
      <c r="E27" s="17"/>
      <c r="F27" s="17">
        <f t="shared" ref="F27:F33" si="14">Konvention_1slave-INslave</f>
        <v>4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4.666666666666667</v>
      </c>
      <c r="M27" s="23">
        <f t="shared" si="1"/>
        <v>9.3333333333333339</v>
      </c>
      <c r="N27" s="28">
        <f t="shared" si="2"/>
        <v>14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2884</v>
      </c>
      <c r="P27" s="11">
        <f>D27*F27*CHslave+D27*INslave*G27+MUslave*F27*G27</f>
        <v>935</v>
      </c>
      <c r="Q27" s="18">
        <f t="shared" si="3"/>
        <v>100</v>
      </c>
      <c r="R27" s="16">
        <f t="shared" si="13"/>
        <v>3919</v>
      </c>
      <c r="S27" s="29">
        <f t="shared" si="4"/>
        <v>3.4342094071616911</v>
      </c>
      <c r="T27" s="22">
        <f t="shared" si="5"/>
        <v>2.2267585268350771</v>
      </c>
      <c r="U27" s="30">
        <f t="shared" si="6"/>
        <v>0.35723398826231184</v>
      </c>
      <c r="V27" s="29">
        <f t="shared" si="7"/>
        <v>6.0182019222590801</v>
      </c>
      <c r="W27" s="170">
        <v>0</v>
      </c>
      <c r="X27" s="4">
        <f t="shared" si="8"/>
        <v>6.0182019222590801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12.03640384451816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12.03640384451816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4</v>
      </c>
      <c r="F28" s="17">
        <f t="shared" si="14"/>
        <v>4</v>
      </c>
      <c r="G28" s="17">
        <f t="shared" si="11"/>
        <v>5</v>
      </c>
      <c r="H28" s="17"/>
      <c r="I28" s="17"/>
      <c r="J28" s="17"/>
      <c r="K28" s="18"/>
      <c r="L28" s="23">
        <f t="shared" si="15"/>
        <v>4.333333333333333</v>
      </c>
      <c r="M28" s="23">
        <f t="shared" si="1"/>
        <v>8.6666666666666661</v>
      </c>
      <c r="N28" s="28">
        <f t="shared" si="2"/>
        <v>13</v>
      </c>
      <c r="O28" s="11">
        <f t="shared" si="16"/>
        <v>2805</v>
      </c>
      <c r="P28" s="11">
        <f>E28*F28*CHslave+E28*INslave*G28+KLslave*F28*G28</f>
        <v>824</v>
      </c>
      <c r="Q28" s="18">
        <f t="shared" si="3"/>
        <v>80</v>
      </c>
      <c r="R28" s="16">
        <f t="shared" si="13"/>
        <v>3709</v>
      </c>
      <c r="S28" s="29">
        <f t="shared" si="4"/>
        <v>3.2771636559719601</v>
      </c>
      <c r="T28" s="22">
        <f t="shared" si="5"/>
        <v>1.9254066684640962</v>
      </c>
      <c r="U28" s="30">
        <f t="shared" si="6"/>
        <v>0.28039902938797517</v>
      </c>
      <c r="V28" s="29">
        <f t="shared" si="7"/>
        <v>5.4829693538240312</v>
      </c>
      <c r="W28" s="170">
        <v>0</v>
      </c>
      <c r="X28" s="4">
        <f t="shared" si="8"/>
        <v>5.4829693538240312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10.965938707648062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10.965938707648062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4</v>
      </c>
      <c r="F29" s="17">
        <f t="shared" si="14"/>
        <v>4</v>
      </c>
      <c r="G29" s="17">
        <f t="shared" si="11"/>
        <v>5</v>
      </c>
      <c r="H29" s="17"/>
      <c r="I29" s="17"/>
      <c r="J29" s="17"/>
      <c r="K29" s="18"/>
      <c r="L29" s="23">
        <f t="shared" si="15"/>
        <v>4.333333333333333</v>
      </c>
      <c r="M29" s="23">
        <f t="shared" si="1"/>
        <v>8.6666666666666661</v>
      </c>
      <c r="N29" s="28">
        <f t="shared" si="2"/>
        <v>13</v>
      </c>
      <c r="O29" s="11">
        <f t="shared" si="16"/>
        <v>2805</v>
      </c>
      <c r="P29" s="11">
        <f>E29*F29*CHslave+E29*INslave*G29+KLslave*F29*G29</f>
        <v>824</v>
      </c>
      <c r="Q29" s="18">
        <f t="shared" si="3"/>
        <v>80</v>
      </c>
      <c r="R29" s="16">
        <f t="shared" si="13"/>
        <v>3709</v>
      </c>
      <c r="S29" s="29">
        <f t="shared" si="4"/>
        <v>3.2771636559719601</v>
      </c>
      <c r="T29" s="22">
        <f t="shared" si="5"/>
        <v>1.9254066684640962</v>
      </c>
      <c r="U29" s="30">
        <f t="shared" si="6"/>
        <v>0.28039902938797517</v>
      </c>
      <c r="V29" s="29">
        <f t="shared" si="7"/>
        <v>5.4829693538240312</v>
      </c>
      <c r="W29" s="170">
        <v>0</v>
      </c>
      <c r="X29" s="4">
        <f t="shared" si="8"/>
        <v>5.4829693538240312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16.448908061472093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16.448908061472093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4</v>
      </c>
      <c r="F30" s="17">
        <f t="shared" si="14"/>
        <v>4</v>
      </c>
      <c r="G30" s="17">
        <f t="shared" si="11"/>
        <v>5</v>
      </c>
      <c r="H30" s="17"/>
      <c r="I30" s="17"/>
      <c r="J30" s="17"/>
      <c r="K30" s="18"/>
      <c r="L30" s="23">
        <f t="shared" si="15"/>
        <v>4.333333333333333</v>
      </c>
      <c r="M30" s="23">
        <f t="shared" si="1"/>
        <v>8.6666666666666661</v>
      </c>
      <c r="N30" s="28">
        <f t="shared" si="2"/>
        <v>13</v>
      </c>
      <c r="O30" s="11">
        <f t="shared" si="16"/>
        <v>2805</v>
      </c>
      <c r="P30" s="11">
        <f>E30*F30*CHslave+E30*INslave*G30+KLslave*F30*G30</f>
        <v>824</v>
      </c>
      <c r="Q30" s="18">
        <f t="shared" si="3"/>
        <v>80</v>
      </c>
      <c r="R30" s="16">
        <f t="shared" si="13"/>
        <v>3709</v>
      </c>
      <c r="S30" s="29">
        <f t="shared" si="4"/>
        <v>3.2771636559719601</v>
      </c>
      <c r="T30" s="22">
        <f t="shared" si="5"/>
        <v>1.9254066684640962</v>
      </c>
      <c r="U30" s="30">
        <f t="shared" si="6"/>
        <v>0.28039902938797517</v>
      </c>
      <c r="V30" s="29">
        <f t="shared" si="7"/>
        <v>5.4829693538240312</v>
      </c>
      <c r="W30" s="170">
        <v>0</v>
      </c>
      <c r="X30" s="4">
        <f t="shared" si="8"/>
        <v>5.4829693538240312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16.448908061472093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16.448908061472093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5</v>
      </c>
      <c r="E31" s="17"/>
      <c r="F31" s="17">
        <f t="shared" si="14"/>
        <v>4</v>
      </c>
      <c r="G31" s="17">
        <f t="shared" si="11"/>
        <v>5</v>
      </c>
      <c r="H31" s="17"/>
      <c r="I31" s="17"/>
      <c r="J31" s="17"/>
      <c r="K31" s="18"/>
      <c r="L31" s="23">
        <f t="shared" si="15"/>
        <v>4.666666666666667</v>
      </c>
      <c r="M31" s="23">
        <f t="shared" si="1"/>
        <v>9.3333333333333339</v>
      </c>
      <c r="N31" s="28">
        <f t="shared" si="2"/>
        <v>14</v>
      </c>
      <c r="O31" s="11">
        <f t="shared" si="16"/>
        <v>2884</v>
      </c>
      <c r="P31" s="11">
        <f>D31*F31*CHslave+D31*INslave*G31+MUslave*F31*G31</f>
        <v>935</v>
      </c>
      <c r="Q31" s="18">
        <f t="shared" si="3"/>
        <v>100</v>
      </c>
      <c r="R31" s="16">
        <f t="shared" si="13"/>
        <v>3919</v>
      </c>
      <c r="S31" s="29">
        <f t="shared" si="4"/>
        <v>3.4342094071616911</v>
      </c>
      <c r="T31" s="22">
        <f t="shared" si="5"/>
        <v>2.2267585268350771</v>
      </c>
      <c r="U31" s="30">
        <f t="shared" si="6"/>
        <v>0.35723398826231184</v>
      </c>
      <c r="V31" s="29">
        <f t="shared" si="7"/>
        <v>6.0182019222590801</v>
      </c>
      <c r="W31" s="170">
        <v>0</v>
      </c>
      <c r="X31" s="4">
        <f t="shared" si="8"/>
        <v>6.0182019222590801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18.054605766777239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18.054605766777239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5</v>
      </c>
      <c r="H32" s="17"/>
      <c r="I32" s="17">
        <f>Konvention_1slave-GEslave</f>
        <v>5</v>
      </c>
      <c r="J32" s="17"/>
      <c r="K32" s="18"/>
      <c r="L32" s="23">
        <f t="shared" si="15"/>
        <v>4.666666666666667</v>
      </c>
      <c r="M32" s="23">
        <f t="shared" si="1"/>
        <v>9.3333333333333339</v>
      </c>
      <c r="N32" s="28">
        <f t="shared" si="2"/>
        <v>14</v>
      </c>
      <c r="O32" s="11">
        <f t="shared" si="16"/>
        <v>2884</v>
      </c>
      <c r="P32" s="11">
        <f>F32*G32*GEslave+F32*CHslave*I32+INslave*G32*I32</f>
        <v>935</v>
      </c>
      <c r="Q32" s="18">
        <f t="shared" si="3"/>
        <v>100</v>
      </c>
      <c r="R32" s="16">
        <f t="shared" si="13"/>
        <v>3919</v>
      </c>
      <c r="S32" s="29">
        <f t="shared" si="4"/>
        <v>3.4342094071616911</v>
      </c>
      <c r="T32" s="22">
        <f t="shared" si="5"/>
        <v>2.2267585268350771</v>
      </c>
      <c r="U32" s="30">
        <f t="shared" si="6"/>
        <v>0.35723398826231184</v>
      </c>
      <c r="V32" s="29">
        <f t="shared" si="7"/>
        <v>6.0182019222590801</v>
      </c>
      <c r="W32" s="170">
        <v>0</v>
      </c>
      <c r="X32" s="4">
        <f t="shared" si="8"/>
        <v>6.0182019222590801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12.03640384451816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12.03640384451816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5</v>
      </c>
      <c r="E33" s="15"/>
      <c r="F33" s="15">
        <f t="shared" si="14"/>
        <v>4</v>
      </c>
      <c r="G33" s="15">
        <f t="shared" si="11"/>
        <v>5</v>
      </c>
      <c r="H33" s="15"/>
      <c r="I33" s="15"/>
      <c r="J33" s="15"/>
      <c r="K33" s="19"/>
      <c r="L33" s="33">
        <f t="shared" si="15"/>
        <v>4.666666666666667</v>
      </c>
      <c r="M33" s="21">
        <f t="shared" si="1"/>
        <v>9.3333333333333339</v>
      </c>
      <c r="N33" s="32">
        <f t="shared" si="2"/>
        <v>14</v>
      </c>
      <c r="O33" s="15">
        <f t="shared" si="16"/>
        <v>2884</v>
      </c>
      <c r="P33" s="15">
        <f>D33*F33*CHslave+D33*INslave*G33+MUslave*F33*G33</f>
        <v>935</v>
      </c>
      <c r="Q33" s="19">
        <f t="shared" si="3"/>
        <v>100</v>
      </c>
      <c r="R33" s="20">
        <f>SUM(O33:Q33)</f>
        <v>3919</v>
      </c>
      <c r="S33" s="33">
        <f t="shared" si="4"/>
        <v>3.4342094071616911</v>
      </c>
      <c r="T33" s="21">
        <f t="shared" si="5"/>
        <v>2.2267585268350771</v>
      </c>
      <c r="U33" s="34">
        <f t="shared" si="6"/>
        <v>0.35723398826231184</v>
      </c>
      <c r="V33" s="33">
        <f t="shared" si="7"/>
        <v>6.0182019222590801</v>
      </c>
      <c r="W33" s="170">
        <v>0</v>
      </c>
      <c r="X33" s="5">
        <f t="shared" si="8"/>
        <v>6.0182019222590801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24.072807689036321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24.072807689036321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5</v>
      </c>
      <c r="E35" s="51"/>
      <c r="F35" s="51">
        <f>Konvention_1slave-INslave</f>
        <v>4</v>
      </c>
      <c r="G35" s="51"/>
      <c r="H35" s="51"/>
      <c r="I35" s="51">
        <f>Konvention_1slave-GEslave</f>
        <v>5</v>
      </c>
      <c r="J35" s="51"/>
      <c r="K35" s="52"/>
      <c r="L35" s="23">
        <f>(D35+E35+F35+G35+H35+I35+J35+K35)/3</f>
        <v>4.666666666666667</v>
      </c>
      <c r="M35" s="23">
        <f t="shared" si="1"/>
        <v>9.3333333333333339</v>
      </c>
      <c r="N35" s="24">
        <f t="shared" si="2"/>
        <v>14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2884</v>
      </c>
      <c r="P35" s="11">
        <f>D35*F35*GEslave+D35*INslave*I35+MUslave*F35*I35</f>
        <v>935</v>
      </c>
      <c r="Q35" s="52">
        <f t="shared" si="3"/>
        <v>100</v>
      </c>
      <c r="R35" s="50">
        <f t="shared" ref="R35:R41" si="17">SUM(O35:Q35)</f>
        <v>3919</v>
      </c>
      <c r="S35" s="25">
        <f t="shared" si="4"/>
        <v>3.4342094071616911</v>
      </c>
      <c r="T35" s="26">
        <f t="shared" si="5"/>
        <v>2.2267585268350771</v>
      </c>
      <c r="U35" s="27">
        <f t="shared" si="6"/>
        <v>0.35723398826231184</v>
      </c>
      <c r="V35" s="25">
        <f t="shared" si="7"/>
        <v>6.0182019222590801</v>
      </c>
      <c r="W35" s="170">
        <v>0</v>
      </c>
      <c r="X35" s="3">
        <f t="shared" si="8"/>
        <v>6.0182019222590801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18.054605766777239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18.054605766777239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4</v>
      </c>
      <c r="F36" s="17"/>
      <c r="G36" s="17"/>
      <c r="H36" s="17">
        <f>Konvention_1slave-FFslave</f>
        <v>5</v>
      </c>
      <c r="I36" s="17"/>
      <c r="J36" s="17"/>
      <c r="K36" s="18">
        <f>Konvention_1slave-KKslave</f>
        <v>10</v>
      </c>
      <c r="L36" s="23">
        <f>(D36+E36+F36+G36+H36+I36+J36+K36)/3</f>
        <v>6.333333333333333</v>
      </c>
      <c r="M36" s="23">
        <f t="shared" si="1"/>
        <v>12.666666666666666</v>
      </c>
      <c r="N36" s="28">
        <f t="shared" si="2"/>
        <v>19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3279</v>
      </c>
      <c r="P36" s="11">
        <f>E36*H36*KKslave+E36*FFslave*K36+KLslave*H36*K36</f>
        <v>1490</v>
      </c>
      <c r="Q36" s="18">
        <f t="shared" si="3"/>
        <v>200</v>
      </c>
      <c r="R36" s="16">
        <f t="shared" si="17"/>
        <v>4969</v>
      </c>
      <c r="S36" s="29">
        <f t="shared" si="4"/>
        <v>4.1793117327430069</v>
      </c>
      <c r="T36" s="22">
        <f t="shared" si="5"/>
        <v>3.7982156034077947</v>
      </c>
      <c r="U36" s="30">
        <f t="shared" si="6"/>
        <v>0.76474139665928753</v>
      </c>
      <c r="V36" s="29">
        <f t="shared" si="7"/>
        <v>8.7422687328100892</v>
      </c>
      <c r="W36" s="170">
        <v>0</v>
      </c>
      <c r="X36" s="4">
        <f t="shared" si="8"/>
        <v>8.7422687328100892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8.7422687328100892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8.7422687328100892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5</v>
      </c>
      <c r="I37" s="17">
        <f>Konvention_1slave-GEslave</f>
        <v>5</v>
      </c>
      <c r="J37" s="17">
        <f>Konvention_1slave-KOslave</f>
        <v>4</v>
      </c>
      <c r="K37" s="18"/>
      <c r="L37" s="23">
        <f>(D37+E37+F37+G37+H37+I37+J37+K37)/3</f>
        <v>4.666666666666667</v>
      </c>
      <c r="M37" s="23">
        <f t="shared" si="1"/>
        <v>9.3333333333333339</v>
      </c>
      <c r="N37" s="28">
        <f t="shared" si="2"/>
        <v>14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2884</v>
      </c>
      <c r="P37" s="11">
        <f>H37*I37*KOslave+H37*GEslave*J37+FFslave*I37*J37</f>
        <v>935</v>
      </c>
      <c r="Q37" s="18">
        <f t="shared" si="3"/>
        <v>100</v>
      </c>
      <c r="R37" s="16">
        <f t="shared" si="17"/>
        <v>3919</v>
      </c>
      <c r="S37" s="29">
        <f t="shared" si="4"/>
        <v>3.4342094071616911</v>
      </c>
      <c r="T37" s="22">
        <f t="shared" si="5"/>
        <v>2.2267585268350771</v>
      </c>
      <c r="U37" s="30">
        <f t="shared" si="6"/>
        <v>0.35723398826231184</v>
      </c>
      <c r="V37" s="29">
        <f t="shared" si="7"/>
        <v>6.0182019222590801</v>
      </c>
      <c r="W37" s="170">
        <v>0</v>
      </c>
      <c r="X37" s="4">
        <f t="shared" si="8"/>
        <v>6.0182019222590801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6.0182019222590801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6.0182019222590801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4</v>
      </c>
      <c r="F38" s="17">
        <f>Konvention_1slave-INslave</f>
        <v>4</v>
      </c>
      <c r="G38" s="17"/>
      <c r="H38" s="17"/>
      <c r="I38" s="17"/>
      <c r="J38" s="17"/>
      <c r="K38" s="18"/>
      <c r="L38" s="23">
        <f>(E38+F38+F38)/3</f>
        <v>4</v>
      </c>
      <c r="M38" s="23">
        <f t="shared" si="1"/>
        <v>8</v>
      </c>
      <c r="N38" s="28">
        <f t="shared" si="2"/>
        <v>12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2700</v>
      </c>
      <c r="P38" s="11">
        <f>E38*F38*INslave+E38*INslave*F38+KLslave*F38*F38</f>
        <v>720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64</v>
      </c>
      <c r="R38" s="16">
        <f t="shared" si="17"/>
        <v>3484</v>
      </c>
      <c r="S38" s="29">
        <f t="shared" si="4"/>
        <v>3.0998851894374284</v>
      </c>
      <c r="T38" s="22">
        <f t="shared" si="5"/>
        <v>1.6532721010332951</v>
      </c>
      <c r="U38" s="30">
        <f t="shared" si="6"/>
        <v>0.22043628013777267</v>
      </c>
      <c r="V38" s="29">
        <f t="shared" si="7"/>
        <v>4.9735935706084966</v>
      </c>
      <c r="W38" s="170">
        <v>0</v>
      </c>
      <c r="X38" s="4">
        <f t="shared" si="8"/>
        <v>4.9735935706084966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9.9471871412169932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9.9471871412169932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4</v>
      </c>
      <c r="F39" s="17"/>
      <c r="G39" s="17"/>
      <c r="H39" s="17">
        <f>Konvention_1slave-FFslave</f>
        <v>5</v>
      </c>
      <c r="I39" s="17"/>
      <c r="J39" s="17">
        <f>Konvention_1slave-KOslave</f>
        <v>4</v>
      </c>
      <c r="K39" s="18"/>
      <c r="L39" s="23">
        <f>(D39+E39+F39+G39+H39+I39+J39+K39)/3</f>
        <v>4.333333333333333</v>
      </c>
      <c r="M39" s="23">
        <f t="shared" si="1"/>
        <v>8.6666666666666661</v>
      </c>
      <c r="N39" s="28">
        <f t="shared" si="2"/>
        <v>13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2805</v>
      </c>
      <c r="P39" s="11">
        <f>E39*H39*KOslave+E39*FFslave*J39+KLslave*H39*J39</f>
        <v>824</v>
      </c>
      <c r="Q39" s="18">
        <f>IFERROR(D39^SIGN(D39),1)*IFERROR(E39^SIGN(E39),1)*IFERROR(F39^SIGN(F39),1)*IFERROR(G39^SIGN(G39),1)*IFERROR(H39^SIGN(H39),1)*IFERROR(I39^SIGN(I39),1)*IFERROR(J39^SIGN(J39),1)*IFERROR(K39^SIGN(K39),1)</f>
        <v>80</v>
      </c>
      <c r="R39" s="16">
        <f t="shared" si="17"/>
        <v>3709</v>
      </c>
      <c r="S39" s="29">
        <f t="shared" si="4"/>
        <v>3.2771636559719601</v>
      </c>
      <c r="T39" s="22">
        <f t="shared" si="5"/>
        <v>1.9254066684640962</v>
      </c>
      <c r="U39" s="30">
        <f t="shared" si="6"/>
        <v>0.28039902938797517</v>
      </c>
      <c r="V39" s="29">
        <f t="shared" si="7"/>
        <v>5.4829693538240312</v>
      </c>
      <c r="W39" s="170">
        <v>0</v>
      </c>
      <c r="X39" s="4">
        <f t="shared" si="8"/>
        <v>5.4829693538240312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16.448908061472093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16.448908061472093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5</v>
      </c>
      <c r="E40" s="17"/>
      <c r="F40" s="17"/>
      <c r="G40" s="17">
        <f>Konvention_1slave-CHslave</f>
        <v>5</v>
      </c>
      <c r="H40" s="17"/>
      <c r="I40" s="17"/>
      <c r="J40" s="17"/>
      <c r="K40" s="18"/>
      <c r="L40" s="23">
        <f>(D40+D40+G40)/3</f>
        <v>5</v>
      </c>
      <c r="M40" s="23">
        <f t="shared" si="1"/>
        <v>10</v>
      </c>
      <c r="N40" s="28">
        <f t="shared" si="2"/>
        <v>15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2940</v>
      </c>
      <c r="P40" s="11">
        <f>D40*D40*CHslave+D40*MUslave*G40+MUslave*D40*G40</f>
        <v>1050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125</v>
      </c>
      <c r="R40" s="16">
        <f t="shared" si="17"/>
        <v>4115</v>
      </c>
      <c r="S40" s="29">
        <f t="shared" si="4"/>
        <v>3.5722964763061968</v>
      </c>
      <c r="T40" s="22">
        <f t="shared" si="5"/>
        <v>2.5516403402187122</v>
      </c>
      <c r="U40" s="30">
        <f t="shared" si="6"/>
        <v>0.45565006075334141</v>
      </c>
      <c r="V40" s="29">
        <f t="shared" si="7"/>
        <v>6.57958687727825</v>
      </c>
      <c r="W40" s="170">
        <v>0</v>
      </c>
      <c r="X40" s="4">
        <f t="shared" si="8"/>
        <v>6.57958687727825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19.738760631834751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19.738760631834751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5</v>
      </c>
      <c r="E41" s="15"/>
      <c r="F41" s="15"/>
      <c r="G41" s="15"/>
      <c r="H41" s="15"/>
      <c r="I41" s="15">
        <f>Konvention_1slave-GEslave</f>
        <v>5</v>
      </c>
      <c r="J41" s="15">
        <f>Konvention_1slave-KOslave</f>
        <v>4</v>
      </c>
      <c r="K41" s="19"/>
      <c r="L41" s="33">
        <f>(D41+E41+F41+G41+H41+I41+J41+K41)/3</f>
        <v>4.666666666666667</v>
      </c>
      <c r="M41" s="21">
        <f t="shared" si="1"/>
        <v>9.3333333333333339</v>
      </c>
      <c r="N41" s="32">
        <f t="shared" si="2"/>
        <v>14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2884</v>
      </c>
      <c r="P41" s="15">
        <f>D41*I41*KOslave+D41*GEslave*J41+MUslave*I41*J41</f>
        <v>935</v>
      </c>
      <c r="Q41" s="19">
        <f t="shared" si="3"/>
        <v>100</v>
      </c>
      <c r="R41" s="20">
        <f t="shared" si="17"/>
        <v>3919</v>
      </c>
      <c r="S41" s="33">
        <f t="shared" si="4"/>
        <v>3.4342094071616911</v>
      </c>
      <c r="T41" s="21">
        <f t="shared" si="5"/>
        <v>2.2267585268350771</v>
      </c>
      <c r="U41" s="34">
        <f t="shared" si="6"/>
        <v>0.35723398826231184</v>
      </c>
      <c r="V41" s="33">
        <f t="shared" si="7"/>
        <v>6.0182019222590801</v>
      </c>
      <c r="W41" s="170">
        <v>0</v>
      </c>
      <c r="X41" s="5">
        <f t="shared" si="8"/>
        <v>6.0182019222590801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18.054605766777239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18.054605766777239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4</v>
      </c>
      <c r="F43" s="51">
        <f t="shared" ref="F43:F48" si="20">Konvention_1slave-INslave</f>
        <v>4</v>
      </c>
      <c r="G43" s="51"/>
      <c r="H43" s="51"/>
      <c r="I43" s="51"/>
      <c r="J43" s="51"/>
      <c r="K43" s="52"/>
      <c r="L43" s="23">
        <f>(E43+E43+F43)/3</f>
        <v>4</v>
      </c>
      <c r="M43" s="23">
        <f t="shared" si="1"/>
        <v>8</v>
      </c>
      <c r="N43" s="24">
        <f t="shared" si="2"/>
        <v>12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2700</v>
      </c>
      <c r="P43" s="11">
        <f>E43*E43*INslave+E43*KLslave*F43+KLslave*E43*F43</f>
        <v>720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64</v>
      </c>
      <c r="R43" s="50">
        <f>SUM(O43:Q43)</f>
        <v>3484</v>
      </c>
      <c r="S43" s="25">
        <f t="shared" si="4"/>
        <v>3.0998851894374284</v>
      </c>
      <c r="T43" s="26">
        <f t="shared" si="5"/>
        <v>1.6532721010332951</v>
      </c>
      <c r="U43" s="27">
        <f t="shared" si="6"/>
        <v>0.22043628013777267</v>
      </c>
      <c r="V43" s="25">
        <f t="shared" si="7"/>
        <v>4.9735935706084966</v>
      </c>
      <c r="W43" s="170">
        <v>0</v>
      </c>
      <c r="X43" s="3">
        <f t="shared" si="8"/>
        <v>4.9735935706084966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4.9735935706084966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4.9735935706084966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4</v>
      </c>
      <c r="M44" s="23">
        <f t="shared" si="1"/>
        <v>8</v>
      </c>
      <c r="N44" s="28">
        <f t="shared" si="2"/>
        <v>12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2700</v>
      </c>
      <c r="P44" s="11">
        <f>E44*E44*INslave+E44*KLslave*F44+KLslave*E44*F44</f>
        <v>720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64</v>
      </c>
      <c r="R44" s="16">
        <f t="shared" ref="R44:R53" si="22">SUM(O44:Q44)</f>
        <v>3484</v>
      </c>
      <c r="S44" s="29">
        <f t="shared" si="4"/>
        <v>3.0998851894374284</v>
      </c>
      <c r="T44" s="22">
        <f t="shared" si="5"/>
        <v>1.6532721010332951</v>
      </c>
      <c r="U44" s="30">
        <f t="shared" si="6"/>
        <v>0.22043628013777267</v>
      </c>
      <c r="V44" s="29">
        <f t="shared" si="7"/>
        <v>4.9735935706084966</v>
      </c>
      <c r="W44" s="170">
        <v>0</v>
      </c>
      <c r="X44" s="4">
        <f t="shared" si="8"/>
        <v>4.9735935706084966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9.9471871412169932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9.9471871412169932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4</v>
      </c>
      <c r="M45" s="23">
        <f t="shared" si="1"/>
        <v>8</v>
      </c>
      <c r="N45" s="28">
        <f t="shared" si="2"/>
        <v>12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2700</v>
      </c>
      <c r="P45" s="11">
        <f>E45*E45*INslave+E45*KLslave*F45+KLslave*E45*F45</f>
        <v>720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64</v>
      </c>
      <c r="R45" s="16">
        <f t="shared" si="22"/>
        <v>3484</v>
      </c>
      <c r="S45" s="29">
        <f t="shared" si="4"/>
        <v>3.0998851894374284</v>
      </c>
      <c r="T45" s="22">
        <f t="shared" si="5"/>
        <v>1.6532721010332951</v>
      </c>
      <c r="U45" s="30">
        <f t="shared" si="6"/>
        <v>0.22043628013777267</v>
      </c>
      <c r="V45" s="29">
        <f t="shared" si="7"/>
        <v>4.9735935706084966</v>
      </c>
      <c r="W45" s="170">
        <v>0</v>
      </c>
      <c r="X45" s="4">
        <f t="shared" si="8"/>
        <v>4.9735935706084966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9.9471871412169932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9.9471871412169932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4</v>
      </c>
      <c r="M46" s="23">
        <f t="shared" si="1"/>
        <v>8</v>
      </c>
      <c r="N46" s="28">
        <f t="shared" si="2"/>
        <v>12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2700</v>
      </c>
      <c r="P46" s="11">
        <f>E46*E46*INslave+E46*KLslave*F46+KLslave*E46*F46</f>
        <v>720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64</v>
      </c>
      <c r="R46" s="16">
        <f t="shared" si="22"/>
        <v>3484</v>
      </c>
      <c r="S46" s="29">
        <f t="shared" si="4"/>
        <v>3.0998851894374284</v>
      </c>
      <c r="T46" s="22">
        <f t="shared" si="5"/>
        <v>1.6532721010332951</v>
      </c>
      <c r="U46" s="30">
        <f t="shared" si="6"/>
        <v>0.22043628013777267</v>
      </c>
      <c r="V46" s="29">
        <f t="shared" si="7"/>
        <v>4.9735935706084966</v>
      </c>
      <c r="W46" s="170">
        <v>0</v>
      </c>
      <c r="X46" s="4">
        <f t="shared" si="8"/>
        <v>4.9735935706084966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9.9471871412169932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9.9471871412169932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5</v>
      </c>
      <c r="E47" s="17">
        <f t="shared" si="19"/>
        <v>4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4.333333333333333</v>
      </c>
      <c r="M47" s="23">
        <f t="shared" si="1"/>
        <v>8.6666666666666661</v>
      </c>
      <c r="N47" s="28">
        <f t="shared" si="2"/>
        <v>13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2805</v>
      </c>
      <c r="P47" s="11">
        <f>D47*E47*INslave+D47*KLslave*F47+MUslave*E47*F47</f>
        <v>824</v>
      </c>
      <c r="Q47" s="18">
        <f t="shared" si="3"/>
        <v>80</v>
      </c>
      <c r="R47" s="16">
        <f t="shared" si="22"/>
        <v>3709</v>
      </c>
      <c r="S47" s="29">
        <f t="shared" si="4"/>
        <v>3.2771636559719601</v>
      </c>
      <c r="T47" s="22">
        <f t="shared" si="5"/>
        <v>1.9254066684640962</v>
      </c>
      <c r="U47" s="30">
        <f t="shared" si="6"/>
        <v>0.28039902938797517</v>
      </c>
      <c r="V47" s="29">
        <f t="shared" si="7"/>
        <v>5.4829693538240312</v>
      </c>
      <c r="W47" s="170">
        <v>0</v>
      </c>
      <c r="X47" s="4">
        <f t="shared" si="8"/>
        <v>5.4829693538240312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10.965938707648062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10.965938707648062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4</v>
      </c>
      <c r="M48" s="23">
        <f t="shared" si="1"/>
        <v>8</v>
      </c>
      <c r="N48" s="28">
        <f t="shared" si="2"/>
        <v>12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2700</v>
      </c>
      <c r="P48" s="11">
        <f>E48*E48*INslave+E48*KLslave*F48+KLslave*E48*F48</f>
        <v>720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64</v>
      </c>
      <c r="R48" s="16">
        <f t="shared" si="22"/>
        <v>3484</v>
      </c>
      <c r="S48" s="29">
        <f t="shared" si="4"/>
        <v>3.0998851894374284</v>
      </c>
      <c r="T48" s="22">
        <f t="shared" si="5"/>
        <v>1.6532721010332951</v>
      </c>
      <c r="U48" s="30">
        <f t="shared" si="6"/>
        <v>0.22043628013777267</v>
      </c>
      <c r="V48" s="29">
        <f t="shared" si="7"/>
        <v>4.9735935706084966</v>
      </c>
      <c r="W48" s="170">
        <v>0</v>
      </c>
      <c r="X48" s="4">
        <f t="shared" si="8"/>
        <v>4.9735935706084966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14.92078071182549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14.92078071182549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Konvention_1slave-FFslave</f>
        <v>5</v>
      </c>
      <c r="I49" s="17"/>
      <c r="J49" s="17"/>
      <c r="K49" s="18"/>
      <c r="L49" s="23">
        <f>(E49+E49+H49)/3</f>
        <v>4.333333333333333</v>
      </c>
      <c r="M49" s="23">
        <f t="shared" si="1"/>
        <v>8.6666666666666661</v>
      </c>
      <c r="N49" s="28">
        <f t="shared" si="2"/>
        <v>13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2805</v>
      </c>
      <c r="P49" s="11">
        <f>E49*E49*FFslave+E49*KLslave*H49+KLslave*E49*H49</f>
        <v>824</v>
      </c>
      <c r="Q49" s="18">
        <f t="shared" si="23"/>
        <v>80</v>
      </c>
      <c r="R49" s="16">
        <f t="shared" si="22"/>
        <v>3709</v>
      </c>
      <c r="S49" s="29">
        <f t="shared" si="4"/>
        <v>3.2771636559719601</v>
      </c>
      <c r="T49" s="22">
        <f t="shared" si="5"/>
        <v>1.9254066684640962</v>
      </c>
      <c r="U49" s="30">
        <f t="shared" si="6"/>
        <v>0.28039902938797517</v>
      </c>
      <c r="V49" s="29">
        <f t="shared" si="7"/>
        <v>5.4829693538240312</v>
      </c>
      <c r="W49" s="170">
        <v>0</v>
      </c>
      <c r="X49" s="4">
        <f t="shared" si="8"/>
        <v>5.4829693538240312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10.965938707648062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10.965938707648062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Konvention_1slave-INslave</f>
        <v>4</v>
      </c>
      <c r="G50" s="17"/>
      <c r="H50" s="17"/>
      <c r="I50" s="17"/>
      <c r="J50" s="17"/>
      <c r="K50" s="18"/>
      <c r="L50" s="23">
        <f>(E50+E50+F50)/3</f>
        <v>4</v>
      </c>
      <c r="M50" s="23">
        <f t="shared" si="1"/>
        <v>8</v>
      </c>
      <c r="N50" s="28">
        <f t="shared" si="2"/>
        <v>12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2700</v>
      </c>
      <c r="P50" s="11">
        <f>E50*E50*INslave+E50*KLslave*F50+KLslave*E50*F50</f>
        <v>720</v>
      </c>
      <c r="Q50" s="18">
        <f t="shared" si="23"/>
        <v>64</v>
      </c>
      <c r="R50" s="16">
        <f t="shared" si="22"/>
        <v>3484</v>
      </c>
      <c r="S50" s="29">
        <f t="shared" si="4"/>
        <v>3.0998851894374284</v>
      </c>
      <c r="T50" s="22">
        <f t="shared" si="5"/>
        <v>1.6532721010332951</v>
      </c>
      <c r="U50" s="30">
        <f t="shared" si="6"/>
        <v>0.22043628013777267</v>
      </c>
      <c r="V50" s="29">
        <f t="shared" si="7"/>
        <v>4.9735935706084966</v>
      </c>
      <c r="W50" s="170">
        <v>0</v>
      </c>
      <c r="X50" s="4">
        <f t="shared" si="8"/>
        <v>4.9735935706084966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4.9735935706084966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4.9735935706084966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Konvention_1slave-INslave</f>
        <v>4</v>
      </c>
      <c r="G51" s="17"/>
      <c r="H51" s="17"/>
      <c r="I51" s="17"/>
      <c r="J51" s="17"/>
      <c r="K51" s="18"/>
      <c r="L51" s="23">
        <f>(E51+E51+F51)/3</f>
        <v>4</v>
      </c>
      <c r="M51" s="23">
        <f t="shared" si="1"/>
        <v>8</v>
      </c>
      <c r="N51" s="28">
        <f t="shared" si="2"/>
        <v>12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2700</v>
      </c>
      <c r="P51" s="11">
        <f>E51*E51*INslave+E51*KLslave*F51+KLslave*E51*F51</f>
        <v>720</v>
      </c>
      <c r="Q51" s="18">
        <f t="shared" si="23"/>
        <v>64</v>
      </c>
      <c r="R51" s="16">
        <f t="shared" si="22"/>
        <v>3484</v>
      </c>
      <c r="S51" s="29">
        <f t="shared" si="4"/>
        <v>3.0998851894374284</v>
      </c>
      <c r="T51" s="22">
        <f t="shared" si="5"/>
        <v>1.6532721010332951</v>
      </c>
      <c r="U51" s="30">
        <f t="shared" si="6"/>
        <v>0.22043628013777267</v>
      </c>
      <c r="V51" s="29">
        <f t="shared" si="7"/>
        <v>4.9735935706084966</v>
      </c>
      <c r="W51" s="170">
        <v>0</v>
      </c>
      <c r="X51" s="4">
        <f t="shared" si="8"/>
        <v>4.9735935706084966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4.9735935706084966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4.9735935706084966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Konvention_1slave-INslave</f>
        <v>4</v>
      </c>
      <c r="G52" s="17"/>
      <c r="H52" s="17"/>
      <c r="I52" s="17"/>
      <c r="J52" s="17"/>
      <c r="K52" s="18"/>
      <c r="L52" s="23">
        <f>(E52+E52+F52)/3</f>
        <v>4</v>
      </c>
      <c r="M52" s="23">
        <f t="shared" si="1"/>
        <v>8</v>
      </c>
      <c r="N52" s="28">
        <f t="shared" si="2"/>
        <v>12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2700</v>
      </c>
      <c r="P52" s="11">
        <f>E52*E52*INslave+E52*KLslave*F52+KLslave*E52*F52</f>
        <v>720</v>
      </c>
      <c r="Q52" s="18">
        <f t="shared" si="23"/>
        <v>64</v>
      </c>
      <c r="R52" s="16">
        <f t="shared" si="22"/>
        <v>3484</v>
      </c>
      <c r="S52" s="29">
        <f t="shared" si="4"/>
        <v>3.0998851894374284</v>
      </c>
      <c r="T52" s="22">
        <f t="shared" si="5"/>
        <v>1.6532721010332951</v>
      </c>
      <c r="U52" s="30">
        <f t="shared" si="6"/>
        <v>0.22043628013777267</v>
      </c>
      <c r="V52" s="29">
        <f t="shared" si="7"/>
        <v>4.9735935706084966</v>
      </c>
      <c r="W52" s="170">
        <v>0</v>
      </c>
      <c r="X52" s="4">
        <f t="shared" si="8"/>
        <v>4.9735935706084966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9.9471871412169932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9.9471871412169932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Konvention_1slave-INslave</f>
        <v>4</v>
      </c>
      <c r="G53" s="17"/>
      <c r="H53" s="17"/>
      <c r="I53" s="17"/>
      <c r="J53" s="17"/>
      <c r="K53" s="18"/>
      <c r="L53" s="23">
        <f>(E53+E53+F53)/3</f>
        <v>4</v>
      </c>
      <c r="M53" s="23">
        <f t="shared" si="1"/>
        <v>8</v>
      </c>
      <c r="N53" s="28">
        <f t="shared" si="2"/>
        <v>12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2700</v>
      </c>
      <c r="P53" s="11">
        <f>E53*E53*INslave+E53*KLslave*F53+KLslave*E53*F53</f>
        <v>720</v>
      </c>
      <c r="Q53" s="18">
        <f t="shared" si="23"/>
        <v>64</v>
      </c>
      <c r="R53" s="16">
        <f t="shared" si="22"/>
        <v>3484</v>
      </c>
      <c r="S53" s="29">
        <f t="shared" si="4"/>
        <v>3.0998851894374284</v>
      </c>
      <c r="T53" s="22">
        <f t="shared" si="5"/>
        <v>1.6532721010332951</v>
      </c>
      <c r="U53" s="30">
        <f t="shared" si="6"/>
        <v>0.22043628013777267</v>
      </c>
      <c r="V53" s="29">
        <f t="shared" si="7"/>
        <v>4.9735935706084966</v>
      </c>
      <c r="W53" s="170">
        <v>0</v>
      </c>
      <c r="X53" s="4">
        <f t="shared" si="8"/>
        <v>4.9735935706084966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9.9471871412169932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9.9471871412169932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Konvention_1slave-INslave</f>
        <v>4</v>
      </c>
      <c r="G54" s="15"/>
      <c r="H54" s="15"/>
      <c r="I54" s="15"/>
      <c r="J54" s="15"/>
      <c r="K54" s="19"/>
      <c r="L54" s="33">
        <f>(E54+E54+F54)/3</f>
        <v>4</v>
      </c>
      <c r="M54" s="21">
        <f t="shared" si="1"/>
        <v>8</v>
      </c>
      <c r="N54" s="32">
        <f t="shared" si="2"/>
        <v>12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2700</v>
      </c>
      <c r="P54" s="15">
        <f>E54*E54*INslave+E54*KLslave*F54+KLslave*E54*F54</f>
        <v>720</v>
      </c>
      <c r="Q54" s="19">
        <f t="shared" si="23"/>
        <v>64</v>
      </c>
      <c r="R54" s="20">
        <f>SUM(O54:Q54)</f>
        <v>3484</v>
      </c>
      <c r="S54" s="33">
        <f t="shared" si="4"/>
        <v>3.0998851894374284</v>
      </c>
      <c r="T54" s="21">
        <f t="shared" si="5"/>
        <v>1.6532721010332951</v>
      </c>
      <c r="U54" s="34">
        <f t="shared" si="6"/>
        <v>0.22043628013777267</v>
      </c>
      <c r="V54" s="33">
        <f t="shared" si="7"/>
        <v>4.9735935706084966</v>
      </c>
      <c r="W54" s="170">
        <v>0</v>
      </c>
      <c r="X54" s="5">
        <f t="shared" si="8"/>
        <v>4.9735935706084966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4.9735935706084966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4.9735935706084966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5</v>
      </c>
      <c r="E56" s="51">
        <f>Konvention_1slave-KLslave</f>
        <v>4</v>
      </c>
      <c r="F56" s="51"/>
      <c r="G56" s="51"/>
      <c r="H56" s="51">
        <f>Konvention_1slave-FFslave</f>
        <v>5</v>
      </c>
      <c r="I56" s="51"/>
      <c r="J56" s="51"/>
      <c r="K56" s="52"/>
      <c r="L56" s="23">
        <f t="shared" ref="L56:L62" si="24">(D56+E56+F56+G56+H56+I56+J56+K56)/3</f>
        <v>4.666666666666667</v>
      </c>
      <c r="M56" s="23">
        <f t="shared" si="1"/>
        <v>9.3333333333333339</v>
      </c>
      <c r="N56" s="24">
        <f t="shared" si="2"/>
        <v>14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2884</v>
      </c>
      <c r="P56" s="11">
        <f>D56*E56*FFslave+D56*KLslave*H56+MUslave*E56*H56</f>
        <v>935</v>
      </c>
      <c r="Q56" s="52">
        <f t="shared" si="3"/>
        <v>100</v>
      </c>
      <c r="R56" s="50">
        <f>SUM(O56:Q56)</f>
        <v>3919</v>
      </c>
      <c r="S56" s="25">
        <f t="shared" si="4"/>
        <v>3.4342094071616911</v>
      </c>
      <c r="T56" s="26">
        <f t="shared" si="5"/>
        <v>2.2267585268350771</v>
      </c>
      <c r="U56" s="27">
        <f t="shared" si="6"/>
        <v>0.35723398826231184</v>
      </c>
      <c r="V56" s="25">
        <f t="shared" si="7"/>
        <v>6.0182019222590801</v>
      </c>
      <c r="W56" s="170">
        <v>0</v>
      </c>
      <c r="X56" s="3">
        <f t="shared" si="8"/>
        <v>6.0182019222590801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18.054605766777239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18.054605766777239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5</v>
      </c>
      <c r="I57" s="17">
        <f>Konvention_1slave-GEslave</f>
        <v>5</v>
      </c>
      <c r="J57" s="17"/>
      <c r="K57" s="18">
        <f>Konvention_1slave-KKslave</f>
        <v>10</v>
      </c>
      <c r="L57" s="23">
        <f t="shared" si="24"/>
        <v>6.666666666666667</v>
      </c>
      <c r="M57" s="23">
        <f t="shared" si="1"/>
        <v>13.333333333333334</v>
      </c>
      <c r="N57" s="28">
        <f t="shared" si="2"/>
        <v>20</v>
      </c>
      <c r="O57" s="11">
        <f t="shared" si="25"/>
        <v>3220</v>
      </c>
      <c r="P57" s="11">
        <f>H57*I57*KKslave+H57*GEslave*K57+FFslave*I57*K57</f>
        <v>1625</v>
      </c>
      <c r="Q57" s="18">
        <f t="shared" si="3"/>
        <v>250</v>
      </c>
      <c r="R57" s="16">
        <f t="shared" ref="R57:R71" si="27">SUM(O57:Q57)</f>
        <v>5095</v>
      </c>
      <c r="S57" s="29">
        <f t="shared" si="4"/>
        <v>4.2132809944389926</v>
      </c>
      <c r="T57" s="22">
        <f t="shared" si="5"/>
        <v>4.2525351651946357</v>
      </c>
      <c r="U57" s="30">
        <f t="shared" si="6"/>
        <v>0.98135426889106969</v>
      </c>
      <c r="V57" s="29">
        <f t="shared" si="7"/>
        <v>9.4471704285246982</v>
      </c>
      <c r="W57" s="170">
        <v>0</v>
      </c>
      <c r="X57" s="4">
        <f t="shared" si="8"/>
        <v>9.4471704285246982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18.894340857049396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18.894340857049396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5</v>
      </c>
      <c r="H58" s="17">
        <f>Konvention_1slave-FFslave</f>
        <v>5</v>
      </c>
      <c r="I58" s="17"/>
      <c r="J58" s="17">
        <f>Konvention_1slave-KOslave</f>
        <v>4</v>
      </c>
      <c r="K58" s="18"/>
      <c r="L58" s="23">
        <f t="shared" si="24"/>
        <v>4.666666666666667</v>
      </c>
      <c r="M58" s="23">
        <f t="shared" si="1"/>
        <v>9.3333333333333339</v>
      </c>
      <c r="N58" s="28">
        <f t="shared" si="2"/>
        <v>14</v>
      </c>
      <c r="O58" s="11">
        <f t="shared" si="25"/>
        <v>2884</v>
      </c>
      <c r="P58" s="11">
        <f>G58*H58*KOslave+G58*FFslave*J58+CHslave*H58*J58</f>
        <v>935</v>
      </c>
      <c r="Q58" s="18">
        <f t="shared" si="3"/>
        <v>100</v>
      </c>
      <c r="R58" s="16">
        <f t="shared" si="27"/>
        <v>3919</v>
      </c>
      <c r="S58" s="29">
        <f t="shared" si="4"/>
        <v>3.4342094071616911</v>
      </c>
      <c r="T58" s="22">
        <f t="shared" si="5"/>
        <v>2.2267585268350771</v>
      </c>
      <c r="U58" s="30">
        <f t="shared" si="6"/>
        <v>0.35723398826231184</v>
      </c>
      <c r="V58" s="29">
        <f t="shared" si="7"/>
        <v>6.0182019222590801</v>
      </c>
      <c r="W58" s="170">
        <v>0</v>
      </c>
      <c r="X58" s="4">
        <f t="shared" si="8"/>
        <v>6.0182019222590801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6.0182019222590801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6.0182019222590801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4</v>
      </c>
      <c r="F59" s="17">
        <f>Konvention_1slave-INslave</f>
        <v>4</v>
      </c>
      <c r="G59" s="17">
        <f>Konvention_1slave-CHslave</f>
        <v>5</v>
      </c>
      <c r="H59" s="17"/>
      <c r="I59" s="17"/>
      <c r="J59" s="17"/>
      <c r="K59" s="18"/>
      <c r="L59" s="23">
        <f t="shared" si="24"/>
        <v>4.333333333333333</v>
      </c>
      <c r="M59" s="23">
        <f t="shared" si="1"/>
        <v>8.6666666666666661</v>
      </c>
      <c r="N59" s="28">
        <f t="shared" si="2"/>
        <v>13</v>
      </c>
      <c r="O59" s="11">
        <f t="shared" si="25"/>
        <v>2805</v>
      </c>
      <c r="P59" s="11">
        <f>E59*F59*CHslave+E59*INslave*G59+KLslave*F59*G59</f>
        <v>824</v>
      </c>
      <c r="Q59" s="18">
        <f t="shared" si="3"/>
        <v>80</v>
      </c>
      <c r="R59" s="16">
        <f t="shared" si="27"/>
        <v>3709</v>
      </c>
      <c r="S59" s="29">
        <f t="shared" si="4"/>
        <v>3.2771636559719601</v>
      </c>
      <c r="T59" s="22">
        <f t="shared" si="5"/>
        <v>1.9254066684640962</v>
      </c>
      <c r="U59" s="30">
        <f t="shared" si="6"/>
        <v>0.28039902938797517</v>
      </c>
      <c r="V59" s="29">
        <f t="shared" si="7"/>
        <v>5.4829693538240312</v>
      </c>
      <c r="W59" s="170">
        <v>0</v>
      </c>
      <c r="X59" s="4">
        <f t="shared" si="8"/>
        <v>5.4829693538240312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10.965938707648062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10.965938707648062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5</v>
      </c>
      <c r="E60" s="17">
        <f>Konvention_1slave-KLslave</f>
        <v>4</v>
      </c>
      <c r="F60" s="17">
        <f>Konvention_1slave-INslave</f>
        <v>4</v>
      </c>
      <c r="G60" s="17"/>
      <c r="H60" s="17"/>
      <c r="I60" s="17"/>
      <c r="J60" s="17"/>
      <c r="K60" s="18"/>
      <c r="L60" s="23">
        <f t="shared" si="24"/>
        <v>4.333333333333333</v>
      </c>
      <c r="M60" s="23">
        <f t="shared" si="1"/>
        <v>8.6666666666666661</v>
      </c>
      <c r="N60" s="28">
        <f t="shared" si="2"/>
        <v>13</v>
      </c>
      <c r="O60" s="11">
        <f t="shared" si="25"/>
        <v>2805</v>
      </c>
      <c r="P60" s="11">
        <f>D60*E60*INslave+D60*KLslave*F60+MUslave*E60*F60</f>
        <v>824</v>
      </c>
      <c r="Q60" s="18">
        <f t="shared" si="3"/>
        <v>80</v>
      </c>
      <c r="R60" s="16">
        <f t="shared" si="27"/>
        <v>3709</v>
      </c>
      <c r="S60" s="29">
        <f t="shared" si="4"/>
        <v>3.2771636559719601</v>
      </c>
      <c r="T60" s="22">
        <f t="shared" si="5"/>
        <v>1.9254066684640962</v>
      </c>
      <c r="U60" s="30">
        <f t="shared" si="6"/>
        <v>0.28039902938797517</v>
      </c>
      <c r="V60" s="29">
        <f t="shared" si="7"/>
        <v>5.4829693538240312</v>
      </c>
      <c r="W60" s="170">
        <v>0</v>
      </c>
      <c r="X60" s="4">
        <f t="shared" si="8"/>
        <v>5.4829693538240312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10.965938707648062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10.965938707648062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5</v>
      </c>
      <c r="E61" s="17"/>
      <c r="F61" s="17">
        <f>Konvention_1slave-INslave</f>
        <v>4</v>
      </c>
      <c r="G61" s="17"/>
      <c r="H61" s="17"/>
      <c r="I61" s="17"/>
      <c r="J61" s="17">
        <f>Konvention_1slave-KOslave</f>
        <v>4</v>
      </c>
      <c r="K61" s="18"/>
      <c r="L61" s="23">
        <f t="shared" si="24"/>
        <v>4.333333333333333</v>
      </c>
      <c r="M61" s="23">
        <f t="shared" si="1"/>
        <v>8.6666666666666661</v>
      </c>
      <c r="N61" s="28">
        <f t="shared" si="2"/>
        <v>13</v>
      </c>
      <c r="O61" s="11">
        <f t="shared" si="25"/>
        <v>2805</v>
      </c>
      <c r="P61" s="11">
        <f>D61*F61*KOslave+D61*INslave*J61+MUslave*F61*J61</f>
        <v>824</v>
      </c>
      <c r="Q61" s="18">
        <f t="shared" si="3"/>
        <v>80</v>
      </c>
      <c r="R61" s="16">
        <f t="shared" si="27"/>
        <v>3709</v>
      </c>
      <c r="S61" s="29">
        <f t="shared" si="4"/>
        <v>3.2771636559719601</v>
      </c>
      <c r="T61" s="22">
        <f t="shared" si="5"/>
        <v>1.9254066684640962</v>
      </c>
      <c r="U61" s="30">
        <f t="shared" si="6"/>
        <v>0.28039902938797517</v>
      </c>
      <c r="V61" s="29">
        <f t="shared" si="7"/>
        <v>5.4829693538240312</v>
      </c>
      <c r="W61" s="170">
        <v>0</v>
      </c>
      <c r="X61" s="4">
        <f t="shared" si="8"/>
        <v>5.4829693538240312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10.965938707648062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10.965938707648062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4</v>
      </c>
      <c r="G62" s="17">
        <f>Konvention_1slave-CHslave</f>
        <v>5</v>
      </c>
      <c r="H62" s="17"/>
      <c r="I62" s="17"/>
      <c r="J62" s="17">
        <f>Konvention_1slave-KOslave</f>
        <v>4</v>
      </c>
      <c r="K62" s="18"/>
      <c r="L62" s="23">
        <f t="shared" si="24"/>
        <v>4.333333333333333</v>
      </c>
      <c r="M62" s="23">
        <f t="shared" si="1"/>
        <v>8.6666666666666661</v>
      </c>
      <c r="N62" s="28">
        <f t="shared" si="2"/>
        <v>13</v>
      </c>
      <c r="O62" s="11">
        <f t="shared" si="25"/>
        <v>2805</v>
      </c>
      <c r="P62" s="11">
        <f>F62*G62*KOslave+F62*CHslave*J62+INslave*G62*J62</f>
        <v>824</v>
      </c>
      <c r="Q62" s="18">
        <f t="shared" si="3"/>
        <v>80</v>
      </c>
      <c r="R62" s="16">
        <f t="shared" si="27"/>
        <v>3709</v>
      </c>
      <c r="S62" s="29">
        <f t="shared" si="4"/>
        <v>3.2771636559719601</v>
      </c>
      <c r="T62" s="22">
        <f t="shared" si="5"/>
        <v>1.9254066684640962</v>
      </c>
      <c r="U62" s="30">
        <f t="shared" si="6"/>
        <v>0.28039902938797517</v>
      </c>
      <c r="V62" s="29">
        <f t="shared" si="7"/>
        <v>5.4829693538240312</v>
      </c>
      <c r="W62" s="170">
        <v>0</v>
      </c>
      <c r="X62" s="4">
        <f t="shared" si="8"/>
        <v>5.4829693538240312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10.965938707648062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10.965938707648062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4</v>
      </c>
      <c r="F63" s="17"/>
      <c r="G63" s="17"/>
      <c r="H63" s="17">
        <f t="shared" ref="H63:H72" si="28">Konvention_1slave-FFslave</f>
        <v>5</v>
      </c>
      <c r="I63" s="17"/>
      <c r="J63" s="17"/>
      <c r="K63" s="18"/>
      <c r="L63" s="23">
        <f>(E63+H63+H63)/3</f>
        <v>4.666666666666667</v>
      </c>
      <c r="M63" s="23">
        <f t="shared" si="1"/>
        <v>9.3333333333333339</v>
      </c>
      <c r="N63" s="28">
        <f t="shared" si="2"/>
        <v>14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2884</v>
      </c>
      <c r="P63" s="11">
        <f>E63*H63*FFslave+E63*FFslave*H63+KLslave*H63*H63</f>
        <v>935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100</v>
      </c>
      <c r="R63" s="16">
        <f t="shared" si="27"/>
        <v>3919</v>
      </c>
      <c r="S63" s="29">
        <f t="shared" si="4"/>
        <v>3.4342094071616911</v>
      </c>
      <c r="T63" s="22">
        <f t="shared" si="5"/>
        <v>2.2267585268350771</v>
      </c>
      <c r="U63" s="30">
        <f t="shared" si="6"/>
        <v>0.35723398826231184</v>
      </c>
      <c r="V63" s="29">
        <f t="shared" si="7"/>
        <v>6.0182019222590801</v>
      </c>
      <c r="W63" s="170">
        <v>0</v>
      </c>
      <c r="X63" s="4">
        <f t="shared" si="8"/>
        <v>6.0182019222590801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24.072807689036321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24.072807689036321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Konvention_1slave-GEslave</f>
        <v>5</v>
      </c>
      <c r="J64" s="17"/>
      <c r="K64" s="18">
        <f>Konvention_1slave-KKslave</f>
        <v>10</v>
      </c>
      <c r="L64" s="23">
        <f>(D64+E64+F64+G64+H64+I64+J64+K64)/3</f>
        <v>6.666666666666667</v>
      </c>
      <c r="M64" s="23">
        <f t="shared" si="1"/>
        <v>13.333333333333334</v>
      </c>
      <c r="N64" s="28">
        <f t="shared" si="2"/>
        <v>20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3220</v>
      </c>
      <c r="P64" s="11">
        <f>H64*I64*KKslave+H64*GEslave*K64+FFslave*I64*K64</f>
        <v>1625</v>
      </c>
      <c r="Q64" s="18">
        <f t="shared" si="3"/>
        <v>250</v>
      </c>
      <c r="R64" s="16">
        <f t="shared" si="27"/>
        <v>5095</v>
      </c>
      <c r="S64" s="29">
        <f t="shared" si="4"/>
        <v>4.2132809944389926</v>
      </c>
      <c r="T64" s="22">
        <f t="shared" si="5"/>
        <v>4.2525351651946357</v>
      </c>
      <c r="U64" s="30">
        <f t="shared" si="6"/>
        <v>0.98135426889106969</v>
      </c>
      <c r="V64" s="29">
        <f t="shared" si="7"/>
        <v>9.4471704285246982</v>
      </c>
      <c r="W64" s="170">
        <v>0</v>
      </c>
      <c r="X64" s="4">
        <f t="shared" si="8"/>
        <v>9.4471704285246982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18.894340857049396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18.894340857049396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4</v>
      </c>
      <c r="G65" s="17"/>
      <c r="H65" s="17">
        <f t="shared" si="28"/>
        <v>5</v>
      </c>
      <c r="I65" s="17"/>
      <c r="J65" s="17"/>
      <c r="K65" s="18"/>
      <c r="L65" s="23">
        <f>(F65+H65+H65)/3</f>
        <v>4.666666666666667</v>
      </c>
      <c r="M65" s="23">
        <f t="shared" si="1"/>
        <v>9.3333333333333339</v>
      </c>
      <c r="N65" s="28">
        <f t="shared" si="2"/>
        <v>14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2884</v>
      </c>
      <c r="P65" s="11">
        <f>F65*H65*FFslave+F65*FFslave*H65+INslave*H65*H65</f>
        <v>935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100</v>
      </c>
      <c r="R65" s="16">
        <f t="shared" si="27"/>
        <v>3919</v>
      </c>
      <c r="S65" s="29">
        <f t="shared" si="4"/>
        <v>3.4342094071616911</v>
      </c>
      <c r="T65" s="22">
        <f t="shared" si="5"/>
        <v>2.2267585268350771</v>
      </c>
      <c r="U65" s="30">
        <f t="shared" si="6"/>
        <v>0.35723398826231184</v>
      </c>
      <c r="V65" s="29">
        <f t="shared" si="7"/>
        <v>6.0182019222590801</v>
      </c>
      <c r="W65" s="170">
        <v>0</v>
      </c>
      <c r="X65" s="4">
        <f t="shared" si="8"/>
        <v>6.0182019222590801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6.0182019222590801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6.0182019222590801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Konvention_1slave-GEslave</f>
        <v>5</v>
      </c>
      <c r="J66" s="17">
        <f>Konvention_1slave-KOslave</f>
        <v>4</v>
      </c>
      <c r="K66" s="18"/>
      <c r="L66" s="23">
        <f>(D66+E66+F66+G66+H66+I66+J66+K66)/3</f>
        <v>4.666666666666667</v>
      </c>
      <c r="M66" s="23">
        <f t="shared" si="1"/>
        <v>9.3333333333333339</v>
      </c>
      <c r="N66" s="28">
        <f t="shared" si="2"/>
        <v>14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2884</v>
      </c>
      <c r="P66" s="11">
        <f>H66*I66*KOslave+H66*GEslave*J66+FFslave*I66*J66</f>
        <v>935</v>
      </c>
      <c r="Q66" s="18">
        <f t="shared" si="3"/>
        <v>100</v>
      </c>
      <c r="R66" s="16">
        <f t="shared" si="27"/>
        <v>3919</v>
      </c>
      <c r="S66" s="29">
        <f t="shared" si="4"/>
        <v>3.4342094071616911</v>
      </c>
      <c r="T66" s="22">
        <f t="shared" si="5"/>
        <v>2.2267585268350771</v>
      </c>
      <c r="U66" s="30">
        <f t="shared" si="6"/>
        <v>0.35723398826231184</v>
      </c>
      <c r="V66" s="29">
        <f t="shared" si="7"/>
        <v>6.0182019222590801</v>
      </c>
      <c r="W66" s="170">
        <v>0</v>
      </c>
      <c r="X66" s="4">
        <f t="shared" si="8"/>
        <v>6.0182019222590801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12.03640384451816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12.03640384451816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4</v>
      </c>
      <c r="G67" s="17"/>
      <c r="H67" s="17">
        <f t="shared" si="28"/>
        <v>5</v>
      </c>
      <c r="I67" s="17"/>
      <c r="J67" s="17"/>
      <c r="K67" s="18"/>
      <c r="L67" s="23">
        <f>(F67+H67+H67)/3</f>
        <v>4.666666666666667</v>
      </c>
      <c r="M67" s="23">
        <f t="shared" si="1"/>
        <v>9.3333333333333339</v>
      </c>
      <c r="N67" s="28">
        <f t="shared" si="2"/>
        <v>14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2884</v>
      </c>
      <c r="P67" s="11">
        <f>F67*H67*FFslave+F67*FFslave*H67+INslave*H67*H67</f>
        <v>935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100</v>
      </c>
      <c r="R67" s="16">
        <f t="shared" si="27"/>
        <v>3919</v>
      </c>
      <c r="S67" s="29">
        <f t="shared" si="4"/>
        <v>3.4342094071616911</v>
      </c>
      <c r="T67" s="22">
        <f t="shared" si="5"/>
        <v>2.2267585268350771</v>
      </c>
      <c r="U67" s="30">
        <f t="shared" si="6"/>
        <v>0.35723398826231184</v>
      </c>
      <c r="V67" s="29">
        <f t="shared" si="7"/>
        <v>6.0182019222590801</v>
      </c>
      <c r="W67" s="170">
        <v>0</v>
      </c>
      <c r="X67" s="4">
        <f t="shared" si="8"/>
        <v>6.0182019222590801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6.0182019222590801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6.0182019222590801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Konvention_1slave-KOslave</f>
        <v>4</v>
      </c>
      <c r="K68" s="18">
        <f>Konvention_1slave-KKslave</f>
        <v>10</v>
      </c>
      <c r="L68" s="23">
        <f>(D68+E68+F68+G68+H68+I68+J68+K68)/3</f>
        <v>6.333333333333333</v>
      </c>
      <c r="M68" s="23">
        <f t="shared" si="1"/>
        <v>12.666666666666666</v>
      </c>
      <c r="N68" s="28">
        <f t="shared" si="2"/>
        <v>19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3279</v>
      </c>
      <c r="P68" s="11">
        <f>H68*J68*KKslave+H68*KOslave*K68+FFslave*J68*K68</f>
        <v>1490</v>
      </c>
      <c r="Q68" s="18">
        <f>IFERROR(D68^SIGN(D68),1)*IFERROR(E68^SIGN(E68),1)*IFERROR(F68^SIGN(F68),1)*IFERROR(G68^SIGN(G68),1)*IFERROR(H68^SIGN(H68),1)*IFERROR(I68^SIGN(I68),1)*IFERROR(J68^SIGN(J68),1)*IFERROR(K68^SIGN(K68),1)</f>
        <v>200</v>
      </c>
      <c r="R68" s="16">
        <f t="shared" si="27"/>
        <v>4969</v>
      </c>
      <c r="S68" s="29">
        <f t="shared" si="4"/>
        <v>4.1793117327430069</v>
      </c>
      <c r="T68" s="22">
        <f t="shared" si="5"/>
        <v>3.7982156034077947</v>
      </c>
      <c r="U68" s="30">
        <f t="shared" si="6"/>
        <v>0.76474139665928753</v>
      </c>
      <c r="V68" s="29">
        <f t="shared" si="7"/>
        <v>8.7422687328100892</v>
      </c>
      <c r="W68" s="170">
        <v>0</v>
      </c>
      <c r="X68" s="4">
        <f t="shared" si="8"/>
        <v>8.7422687328100892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26.226806198430268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26.226806198430268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5</v>
      </c>
      <c r="H69" s="17">
        <f t="shared" si="28"/>
        <v>5</v>
      </c>
      <c r="I69" s="17"/>
      <c r="J69" s="17">
        <f>Konvention_1slave-KOslave</f>
        <v>4</v>
      </c>
      <c r="K69" s="18"/>
      <c r="L69" s="23">
        <f>(D69+E69+F69+G69+H69+I69+J69+K69)/3</f>
        <v>4.666666666666667</v>
      </c>
      <c r="M69" s="23">
        <f t="shared" si="1"/>
        <v>9.3333333333333339</v>
      </c>
      <c r="N69" s="28">
        <f t="shared" si="2"/>
        <v>14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2884</v>
      </c>
      <c r="P69" s="11">
        <f>G69*H69*KOslave+G69*FFslave*J69+CHslave*H69*J69</f>
        <v>935</v>
      </c>
      <c r="Q69" s="18">
        <f>IFERROR(D69^SIGN(D69),1)*IFERROR(E69^SIGN(E69),1)*IFERROR(F69^SIGN(F69),1)*IFERROR(G69^SIGN(G69),1)*IFERROR(H69^SIGN(H69),1)*IFERROR(I69^SIGN(I69),1)*IFERROR(J69^SIGN(J69),1)*IFERROR(K69^SIGN(K69),1)</f>
        <v>100</v>
      </c>
      <c r="R69" s="16">
        <f t="shared" si="27"/>
        <v>3919</v>
      </c>
      <c r="S69" s="29">
        <f t="shared" si="4"/>
        <v>3.4342094071616911</v>
      </c>
      <c r="T69" s="22">
        <f t="shared" si="5"/>
        <v>2.2267585268350771</v>
      </c>
      <c r="U69" s="30">
        <f t="shared" si="6"/>
        <v>0.35723398826231184</v>
      </c>
      <c r="V69" s="29">
        <f t="shared" si="7"/>
        <v>6.0182019222590801</v>
      </c>
      <c r="W69" s="170">
        <v>0</v>
      </c>
      <c r="X69" s="4">
        <f t="shared" si="8"/>
        <v>6.0182019222590801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6.0182019222590801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6.0182019222590801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4</v>
      </c>
      <c r="G70" s="17"/>
      <c r="H70" s="17">
        <f t="shared" si="28"/>
        <v>5</v>
      </c>
      <c r="I70" s="17"/>
      <c r="J70" s="17"/>
      <c r="K70" s="18"/>
      <c r="L70" s="23">
        <f>(F70+H70+H70)/3</f>
        <v>4.666666666666667</v>
      </c>
      <c r="M70" s="23">
        <f t="shared" si="1"/>
        <v>9.3333333333333339</v>
      </c>
      <c r="N70" s="28">
        <f t="shared" si="2"/>
        <v>14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2884</v>
      </c>
      <c r="P70" s="11">
        <f>F70*H70*FFslave+F70*FFslave*H70+INslave*H70*H70</f>
        <v>935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100</v>
      </c>
      <c r="R70" s="16">
        <f t="shared" si="27"/>
        <v>3919</v>
      </c>
      <c r="S70" s="29">
        <f t="shared" si="4"/>
        <v>3.4342094071616911</v>
      </c>
      <c r="T70" s="22">
        <f t="shared" si="5"/>
        <v>2.2267585268350771</v>
      </c>
      <c r="U70" s="30">
        <f t="shared" si="6"/>
        <v>0.35723398826231184</v>
      </c>
      <c r="V70" s="29">
        <f t="shared" si="7"/>
        <v>6.0182019222590801</v>
      </c>
      <c r="W70" s="170">
        <v>0</v>
      </c>
      <c r="X70" s="4">
        <f t="shared" si="8"/>
        <v>6.0182019222590801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18.054605766777239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18.054605766777239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Konvention_1slave-KKslave</f>
        <v>10</v>
      </c>
      <c r="L71" s="23">
        <f>(H71+H71+K71)/3</f>
        <v>6.666666666666667</v>
      </c>
      <c r="M71" s="23">
        <f t="shared" si="1"/>
        <v>13.333333333333334</v>
      </c>
      <c r="N71" s="28">
        <f t="shared" si="2"/>
        <v>20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3220</v>
      </c>
      <c r="P71" s="11">
        <f>H71*H71*KKslave+H71*FFslave*K71+FFslave*H71*K71</f>
        <v>1625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250</v>
      </c>
      <c r="R71" s="16">
        <f t="shared" si="27"/>
        <v>5095</v>
      </c>
      <c r="S71" s="29">
        <f t="shared" si="4"/>
        <v>4.2132809944389926</v>
      </c>
      <c r="T71" s="22">
        <f t="shared" si="5"/>
        <v>4.2525351651946357</v>
      </c>
      <c r="U71" s="30">
        <f t="shared" si="6"/>
        <v>0.98135426889106969</v>
      </c>
      <c r="V71" s="29">
        <f t="shared" si="7"/>
        <v>9.4471704285246982</v>
      </c>
      <c r="W71" s="170">
        <v>0</v>
      </c>
      <c r="X71" s="4">
        <f t="shared" si="8"/>
        <v>9.4471704285246982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9.4471704285246982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9.4471704285246982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4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4.666666666666667</v>
      </c>
      <c r="M72" s="21">
        <f t="shared" si="1"/>
        <v>9.3333333333333339</v>
      </c>
      <c r="N72" s="32">
        <f t="shared" si="2"/>
        <v>14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2884</v>
      </c>
      <c r="P72" s="15">
        <f>E72*H72*FFslave+E72*FFslave*H72+KLslave*H72*H72</f>
        <v>935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100</v>
      </c>
      <c r="R72" s="20">
        <f>SUM(O72:Q72)</f>
        <v>3919</v>
      </c>
      <c r="S72" s="33">
        <f t="shared" si="4"/>
        <v>3.4342094071616911</v>
      </c>
      <c r="T72" s="21">
        <f t="shared" si="5"/>
        <v>2.2267585268350771</v>
      </c>
      <c r="U72" s="34">
        <f t="shared" si="6"/>
        <v>0.35723398826231184</v>
      </c>
      <c r="V72" s="33">
        <f t="shared" si="7"/>
        <v>6.0182019222590801</v>
      </c>
      <c r="W72" s="170">
        <v>0</v>
      </c>
      <c r="X72" s="5">
        <f t="shared" si="8"/>
        <v>6.0182019222590801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6.0182019222590801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6.0182019222590801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2894.1355932203392</v>
      </c>
      <c r="P74" s="26">
        <f>AVERAGE(P10:P72)</f>
        <v>993.77966101694915</v>
      </c>
      <c r="Q74" s="27">
        <f>AVERAGE(Q10:Q72)</f>
        <v>114.54237288135593</v>
      </c>
      <c r="R74" s="27">
        <f>O74+P74+Q74</f>
        <v>4002.4576271186443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92.75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6.313953494793723</v>
      </c>
      <c r="W75" s="177">
        <f>IFERROR(W78/COUNTIF(W10:W72,"&gt;0"),0)</f>
        <v>0</v>
      </c>
      <c r="X75" s="47">
        <f>IFERROR(X78/COUNTIF(X10:X72,"&gt;0"),0)</f>
        <v>6.313953494793723</v>
      </c>
      <c r="Y75" s="107">
        <f>IFERROR(Y78/COUNTIF(Y10:Y72,"&gt;0"),0)</f>
        <v>13.156187021964801</v>
      </c>
      <c r="Z75" s="107">
        <f>AVERAGE(Z10:Z23,Z25:Z33,Z35:Z41,Z43:Z54,Z56:Z72)</f>
        <v>0</v>
      </c>
      <c r="AA75" s="107">
        <f>AVERAGE(AA10:AA23,AA25:AA33,AA35:AA41,AA43:AA54,AA56:AA72)</f>
        <v>13.156187021964801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90</v>
      </c>
      <c r="E78" s="154">
        <f t="shared" ref="E78:K78" si="29">SUM(E10:E72)</f>
        <v>112</v>
      </c>
      <c r="F78" s="154">
        <f t="shared" si="29"/>
        <v>120</v>
      </c>
      <c r="G78" s="154">
        <f t="shared" si="29"/>
        <v>90</v>
      </c>
      <c r="H78" s="154">
        <f t="shared" si="29"/>
        <v>95</v>
      </c>
      <c r="I78" s="154">
        <f t="shared" si="29"/>
        <v>75</v>
      </c>
      <c r="J78" s="154">
        <f t="shared" si="29"/>
        <v>60</v>
      </c>
      <c r="K78" s="155">
        <f t="shared" si="29"/>
        <v>100</v>
      </c>
      <c r="L78" s="43">
        <f>SUM(L10:L72)</f>
        <v>284.66666666666674</v>
      </c>
      <c r="M78" s="44">
        <f>SUM(M10:M72)</f>
        <v>569.33333333333348</v>
      </c>
      <c r="N78" s="45">
        <f>SUM(N10:N72)</f>
        <v>854</v>
      </c>
      <c r="O78" s="40">
        <f>O74/O76</f>
        <v>0.42194716332123328</v>
      </c>
      <c r="P78" s="41">
        <f>P74/P76</f>
        <v>0.14488696034654455</v>
      </c>
      <c r="Q78" s="42">
        <f>Q74/Q76</f>
        <v>1.6699573244110793E-2</v>
      </c>
      <c r="R78" s="40">
        <f>O78+P78+Q78</f>
        <v>0.58353369691188861</v>
      </c>
      <c r="S78" s="40">
        <f>L78*O74/R74</f>
        <v>205.839513858011</v>
      </c>
      <c r="T78" s="41">
        <f>M78*P74/R74</f>
        <v>141.36111852181219</v>
      </c>
      <c r="U78" s="42">
        <f>N78*Q74/R74</f>
        <v>24.439780643248849</v>
      </c>
      <c r="V78" s="40">
        <f>SUMIF(V10:V72,"&gt;0")</f>
        <v>372.52325619282965</v>
      </c>
      <c r="W78" s="178">
        <f>SUM(W10:W72)</f>
        <v>0</v>
      </c>
      <c r="X78" s="150">
        <f>SUMIF(X10:X72,"&gt;0")</f>
        <v>372.52325619282965</v>
      </c>
      <c r="Y78" s="46">
        <f>SUMIF(Y10:Y72,"&gt;0")</f>
        <v>776.21503429592326</v>
      </c>
      <c r="Z78" s="69">
        <f>SUM(Z10:Z72)</f>
        <v>0</v>
      </c>
      <c r="AA78" s="68">
        <f>SUM(AA10:AA72)</f>
        <v>776.21503429592326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J75:K75 D78:K78">
    <cfRule type="colorScale" priority="81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P5">
    <cfRule type="colorScale" priority="10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9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8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92"/>
  <sheetViews>
    <sheetView zoomScaleNormal="100" workbookViewId="0"/>
  </sheetViews>
  <sheetFormatPr baseColWidth="10" defaultRowHeight="15"/>
  <cols>
    <col min="1" max="1" width="23.85546875" style="13" bestFit="1" customWidth="1"/>
    <col min="2" max="2" width="12.85546875" style="11" customWidth="1"/>
    <col min="3" max="3" width="2.7109375" style="11" customWidth="1"/>
    <col min="4" max="11" width="8.140625" style="11" customWidth="1"/>
    <col min="12" max="14" width="13.85546875" style="11" customWidth="1"/>
    <col min="15" max="17" width="12.42578125" style="11" customWidth="1"/>
    <col min="18" max="18" width="23.42578125" style="11" bestFit="1" customWidth="1"/>
    <col min="19" max="21" width="13.28515625" style="11" customWidth="1"/>
    <col min="22" max="22" width="23.85546875" style="11" customWidth="1"/>
    <col min="23" max="23" width="18.28515625" style="1" bestFit="1" customWidth="1"/>
    <col min="24" max="24" width="21.42578125" style="1" bestFit="1" customWidth="1"/>
    <col min="25" max="25" width="11.85546875" style="65" bestFit="1" customWidth="1"/>
    <col min="26" max="26" width="13.85546875" style="65" bestFit="1" customWidth="1"/>
    <col min="27" max="27" width="13.28515625" style="65" bestFit="1" customWidth="1"/>
    <col min="28" max="28" width="14.28515625" style="160" bestFit="1" customWidth="1"/>
    <col min="29" max="16384" width="11.42578125" style="11"/>
  </cols>
  <sheetData>
    <row r="1" spans="1:47">
      <c r="D1" s="75" t="s">
        <v>0</v>
      </c>
      <c r="E1" s="76" t="s">
        <v>1</v>
      </c>
      <c r="F1" s="76" t="s">
        <v>2</v>
      </c>
      <c r="G1" s="76" t="s">
        <v>3</v>
      </c>
      <c r="H1" s="76" t="s">
        <v>4</v>
      </c>
      <c r="I1" s="76" t="s">
        <v>5</v>
      </c>
      <c r="J1" s="76" t="s">
        <v>6</v>
      </c>
      <c r="K1" s="77" t="s">
        <v>7</v>
      </c>
      <c r="L1" s="70" t="s">
        <v>120</v>
      </c>
      <c r="M1" s="63" t="s">
        <v>8</v>
      </c>
      <c r="N1" s="14"/>
      <c r="W1" s="57"/>
    </row>
    <row r="2" spans="1:47">
      <c r="D2" s="74">
        <f>MUmaster</f>
        <v>14</v>
      </c>
      <c r="E2" s="74">
        <f>KLmaster</f>
        <v>15</v>
      </c>
      <c r="F2" s="74">
        <f>INmaster</f>
        <v>15</v>
      </c>
      <c r="G2" s="74">
        <f>CHmaster</f>
        <v>14</v>
      </c>
      <c r="H2" s="74">
        <f>FFmaster</f>
        <v>14</v>
      </c>
      <c r="I2" s="74">
        <f>GEmaster</f>
        <v>14</v>
      </c>
      <c r="J2" s="74">
        <f>KOmaster</f>
        <v>14</v>
      </c>
      <c r="K2" s="74">
        <f>KKmaster+1</f>
        <v>10</v>
      </c>
      <c r="L2" s="15">
        <f>MUslave+KLslave+INslave+CHslave+FFslave+GEslave+KOslave+KKslave</f>
        <v>110</v>
      </c>
      <c r="M2" s="101">
        <v>19</v>
      </c>
      <c r="W2" s="174"/>
    </row>
    <row r="3" spans="1:47" customFormat="1">
      <c r="S3" s="66"/>
      <c r="T3" s="66"/>
      <c r="U3" s="66"/>
      <c r="V3" s="66"/>
      <c r="W3" s="174"/>
      <c r="X3" s="147"/>
      <c r="Y3" s="64"/>
      <c r="Z3" s="64"/>
      <c r="AA3" s="64"/>
      <c r="AB3" s="161"/>
    </row>
    <row r="4" spans="1:47" customFormat="1">
      <c r="D4" s="127" t="s">
        <v>142</v>
      </c>
      <c r="E4" s="128"/>
      <c r="F4" s="128"/>
      <c r="G4" s="128"/>
      <c r="H4" s="128"/>
      <c r="I4" s="128"/>
      <c r="J4" s="128"/>
      <c r="K4" s="128"/>
      <c r="L4" s="54" t="s">
        <v>150</v>
      </c>
      <c r="M4" s="54" t="s">
        <v>171</v>
      </c>
      <c r="N4" s="114" t="s">
        <v>148</v>
      </c>
      <c r="O4" s="54" t="s">
        <v>146</v>
      </c>
      <c r="P4" s="58" t="s">
        <v>147</v>
      </c>
      <c r="S4" s="66"/>
      <c r="T4" s="66"/>
      <c r="U4" s="66"/>
      <c r="V4" s="66"/>
      <c r="W4" s="174"/>
      <c r="X4" s="147"/>
      <c r="Y4" s="64"/>
      <c r="Z4" s="64"/>
      <c r="AA4" s="64"/>
      <c r="AB4" s="161"/>
    </row>
    <row r="5" spans="1:47" customFormat="1" ht="15.75" thickBot="1">
      <c r="D5" s="63">
        <f>MUslave*15+IF(MUslave&gt;14,MUslave-14,0)*15+IF(MUslave&gt;15,MUslave-15,0)*15+IF(MUslave&gt;16,MUslave-16,0)*15+IF(MUslave&gt;17,MUslave-17,0)*15+IF(MUslave&gt;18,MUslave-18,0)*15+IF(MUslave&gt;19,MUslave-19,0)*15+IF(MUslave&gt;20,MUslave-20,0)*15+IF(MUslave&gt;21,MUslave-21,0)*15+IF(MUslave&gt;22,MUslave-22,0)*15+IF(MUslave&gt;23,MUslave-23,0)*15+IF(MUslave&gt;24,MUslave-24,0)*15-120</f>
        <v>90</v>
      </c>
      <c r="E5" s="63">
        <f>KLslave*15+IF(KLslave&gt;14,KLslave-14,0)*15+IF(KLslave&gt;15,KLslave-15,0)*15+IF(KLslave&gt;16,KLslave-16,0)*15+IF(KLslave&gt;17,KLslave-17,0)*15+IF(KLslave&gt;18,KLslave-18,0)*15+IF(KLslave&gt;19,KLslave-19,0)*15+IF(KLslave&gt;20,KLslave-20,0)*15+IF(KLslave&gt;21,KLslave-21,0)*15+IF(KLslave&gt;22,KLslave-22,0)*15+IF(KLslave&gt;23,KLslave-23,0)*15+IF(KLslave&gt;24,KLslave-24,0)*15-120</f>
        <v>120</v>
      </c>
      <c r="F5" s="71">
        <f>INslave*15+IF(INslave&gt;14,INslave-14,0)*15+IF(INslave&gt;15,INslave-15,0)*15+IF(INslave&gt;16,INslave-16,0)*15+IF(INslave&gt;17,INslave-17,0)*15+IF(INslave&gt;18,INslave-18,0)*15+IF(INslave&gt;19,INslave-19,0)*15+IF(INslave&gt;20,INslave-20,0)*15+IF(INslave&gt;21,INslave-21,0)*15+IF(INslave&gt;22,INslave-22,0)*15+IF(INslave&gt;23,INslave-23,0)*15+IF(INslave&gt;24,INslave-24,0)*15-120</f>
        <v>120</v>
      </c>
      <c r="G5" s="71">
        <f>CHslave*15+IF(CHslave&gt;14,CHslave-14,0)*15+IF(CHslave&gt;15,CHslave-15,0)*15+IF(CHslave&gt;16,CHslave-16,0)*15+IF(CHslave&gt;17,CHslave-17,0)*15+IF(CHslave&gt;18,CHslave-18,0)*15+IF(CHslave&gt;19,CHslave-19,0)*15+IF(CHslave&gt;20,CHslave-20,0)*15+IF(CHslave&gt;21,CHslave-21,0)*15+IF(CHslave&gt;22,CHslave-22,0)*15+IF(CHslave&gt;23,CHslave-23,0)*15+IF(CHslave&gt;24,CHslave-24,0)*15-120</f>
        <v>90</v>
      </c>
      <c r="H5" s="71">
        <f>FFslave*15+IF(FFslave&gt;14,FFslave-14,0)*15+IF(FFslave&gt;15,FFslave-15,0)*15+IF(FFslave&gt;16,FFslave-16,0)*15+IF(FFslave&gt;17,FFslave-17,0)*15+IF(FFslave&gt;18,FFslave-18,0)*15+IF(FFslave&gt;19,FFslave-19,0)*15+IF(FFslave&gt;20,FFslave-20,0)*15+IF(FFslave&gt;21,FFslave-21,0)*15+IF(FFslave&gt;22,FFslave-22,0)*15+IF(FFslave&gt;23,FFslave-23,0)*15+IF(FFslave&gt;24,FFslave-24,0)*15-120</f>
        <v>90</v>
      </c>
      <c r="I5" s="71">
        <f>GEslave*15+IF(GEslave&gt;14,GEslave-14,0)*15+IF(GEslave&gt;15,GEslave-15,0)*15+IF(GEslave&gt;16,GEslave-16,0)*15+IF(GEslave&gt;17,GEslave-17,0)*15+IF(GEslave&gt;18,GEslave-18,0)*15+IF(GEslave&gt;19,GEslave-19,0)*15+IF(GEslave&gt;20,GEslave-20,0)*15+IF(GEslave&gt;21,GEslave-21,0)*15+IF(GEslave&gt;22,GEslave-22,0)*15+IF(GEslave&gt;23,GEslave-23,0)*15+IF(GEslave&gt;24,GEslave-24,0)*15-120</f>
        <v>90</v>
      </c>
      <c r="J5" s="71">
        <f>KOslave*15+IF(KOslave&gt;14,KOslave-14,0)*15+IF(KOslave&gt;15,KOslave-15,0)*15+IF(KOslave&gt;16,KOslave-16,0)*15+IF(KOslave&gt;17,KOslave-17,0)*15+IF(KOslave&gt;18,KOslave-18,0)*15+IF(KOslave&gt;19,KOslave-19,0)*15+IF(KOslave&gt;20,KOslave-20,0)*15+IF(KOslave&gt;21,KOslave-21,0)*15+IF(KOslave&gt;22,KOslave-22,0)*15+IF(KOslave&gt;23,KOslave-23,0)*15+IF(KOslave&gt;24,KOslave-24,0)*15-120</f>
        <v>90</v>
      </c>
      <c r="K5" s="71">
        <f>KKslave*15+IF(KKslave&gt;14,KKslave-14,0)*15+IF(KKslave&gt;15,KKslave-15,0)*15+IF(KKslave&gt;16,KKslave-16,0)*15+IF(KKslave&gt;17,KKslave-17,0)*15+IF(KKslave&gt;18,KKslave-18,0)*15+IF(KKslave&gt;19,KKslave-19,0)*15+IF(KKslave&gt;20,KKslave-20,0)*15+IF(KKslave&gt;21,KKslave-21,0)*15+IF(KKslave&gt;22,KKslave-22,0)*15+IF(KKslave&gt;23,KKslave-23,0)*15+IF(KKslave&gt;24,KKslave-24,0)*15-120</f>
        <v>30</v>
      </c>
      <c r="L5" s="111">
        <f>SUM(D5:K5)</f>
        <v>720</v>
      </c>
      <c r="M5" s="72">
        <f>Z78</f>
        <v>0</v>
      </c>
      <c r="N5" s="73">
        <f>L5+M5</f>
        <v>720</v>
      </c>
      <c r="O5" s="102">
        <v>1100</v>
      </c>
      <c r="P5" s="87">
        <f>O5-N5</f>
        <v>380</v>
      </c>
      <c r="S5" s="66"/>
      <c r="T5" s="66"/>
      <c r="U5" s="66"/>
      <c r="V5" s="64"/>
      <c r="W5" s="174"/>
      <c r="X5" s="147"/>
      <c r="Y5" s="64"/>
      <c r="Z5" s="64"/>
      <c r="AA5" s="64"/>
      <c r="AB5" s="161"/>
    </row>
    <row r="6" spans="1:47">
      <c r="W6" s="174"/>
    </row>
    <row r="7" spans="1:47">
      <c r="A7" s="109"/>
      <c r="D7" s="129" t="s">
        <v>129</v>
      </c>
      <c r="E7" s="130"/>
      <c r="F7" s="130"/>
      <c r="G7" s="130"/>
      <c r="H7" s="130"/>
      <c r="I7" s="130"/>
      <c r="J7" s="130"/>
      <c r="K7" s="131"/>
      <c r="L7" s="129" t="s">
        <v>167</v>
      </c>
      <c r="M7" s="130"/>
      <c r="N7" s="131"/>
      <c r="O7" s="129" t="s">
        <v>166</v>
      </c>
      <c r="P7" s="130"/>
      <c r="Q7" s="131"/>
      <c r="R7" s="8" t="s">
        <v>116</v>
      </c>
      <c r="S7" s="129" t="s">
        <v>168</v>
      </c>
      <c r="T7" s="130"/>
      <c r="U7" s="131"/>
      <c r="V7" s="8" t="s">
        <v>169</v>
      </c>
      <c r="W7" s="175" t="s">
        <v>141</v>
      </c>
      <c r="X7" s="7" t="s">
        <v>122</v>
      </c>
      <c r="Y7" s="55" t="s">
        <v>133</v>
      </c>
      <c r="Z7" s="55" t="s">
        <v>133</v>
      </c>
      <c r="AA7" s="55" t="s">
        <v>133</v>
      </c>
      <c r="AB7" s="162" t="s">
        <v>133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5.75" thickBot="1">
      <c r="A8" s="109"/>
      <c r="B8" s="17"/>
      <c r="C8" s="18"/>
      <c r="D8" s="112" t="s">
        <v>0</v>
      </c>
      <c r="E8" s="112" t="s">
        <v>1</v>
      </c>
      <c r="F8" s="112" t="s">
        <v>2</v>
      </c>
      <c r="G8" s="112" t="s">
        <v>3</v>
      </c>
      <c r="H8" s="112" t="s">
        <v>4</v>
      </c>
      <c r="I8" s="112" t="s">
        <v>5</v>
      </c>
      <c r="J8" s="112" t="s">
        <v>6</v>
      </c>
      <c r="K8" s="112" t="s">
        <v>7</v>
      </c>
      <c r="L8" s="112" t="s">
        <v>111</v>
      </c>
      <c r="M8" s="112" t="s">
        <v>112</v>
      </c>
      <c r="N8" s="112" t="s">
        <v>113</v>
      </c>
      <c r="O8" s="112" t="s">
        <v>108</v>
      </c>
      <c r="P8" s="112" t="s">
        <v>109</v>
      </c>
      <c r="Q8" s="112" t="s">
        <v>110</v>
      </c>
      <c r="R8" s="112" t="s">
        <v>117</v>
      </c>
      <c r="S8" s="111" t="s">
        <v>130</v>
      </c>
      <c r="T8" s="111" t="s">
        <v>131</v>
      </c>
      <c r="U8" s="111" t="s">
        <v>132</v>
      </c>
      <c r="V8" s="112" t="s">
        <v>121</v>
      </c>
      <c r="W8" s="171" t="s">
        <v>127</v>
      </c>
      <c r="X8" s="96" t="s">
        <v>128</v>
      </c>
      <c r="Y8" s="97" t="s">
        <v>175</v>
      </c>
      <c r="Z8" s="97" t="s">
        <v>177</v>
      </c>
      <c r="AA8" s="97" t="s">
        <v>173</v>
      </c>
      <c r="AB8" s="163" t="s">
        <v>140</v>
      </c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5.75" thickBot="1">
      <c r="A9" s="6" t="s">
        <v>69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21"/>
      <c r="M9" s="15"/>
      <c r="N9" s="15"/>
      <c r="O9" s="15"/>
      <c r="P9" s="15"/>
      <c r="Q9" s="15"/>
      <c r="R9" s="15"/>
      <c r="S9" s="22"/>
      <c r="T9" s="22"/>
      <c r="U9" s="22"/>
      <c r="V9" s="17"/>
      <c r="W9" s="57"/>
      <c r="Y9" s="11"/>
      <c r="Z9" s="11"/>
      <c r="AA9" s="11"/>
      <c r="AB9" s="164"/>
    </row>
    <row r="10" spans="1:47">
      <c r="A10" s="13" t="s">
        <v>10</v>
      </c>
      <c r="B10" s="8" t="s">
        <v>9</v>
      </c>
      <c r="C10" s="54" t="s">
        <v>135</v>
      </c>
      <c r="D10" s="50">
        <f>Konvention_1slave-MUslave</f>
        <v>5</v>
      </c>
      <c r="E10" s="51"/>
      <c r="F10" s="51">
        <f>Konvention_1slave-INslave</f>
        <v>4</v>
      </c>
      <c r="G10" s="51"/>
      <c r="H10" s="51"/>
      <c r="I10" s="51">
        <f>Konvention_1slave-GEslave</f>
        <v>5</v>
      </c>
      <c r="J10" s="51"/>
      <c r="K10" s="52"/>
      <c r="L10" s="23">
        <f>(D10+E10+F10+G10+H10+I10+J10+K10)/3</f>
        <v>4.666666666666667</v>
      </c>
      <c r="M10" s="23">
        <f>2*L10</f>
        <v>9.3333333333333339</v>
      </c>
      <c r="N10" s="24">
        <f>3*L10</f>
        <v>14</v>
      </c>
      <c r="O10" s="11">
        <f>D10*POWER(KLslave,SIGN(E10))*POWER(INslave,SIGN(F10))*POWER(CHslave,SIGN(G10))*POWER(FFslave,SIGN(H10))*POWER(GEslave,SIGN(I10))*POWER(KOslave,SIGN(J10))*POWER(KKslave,SIGN(K10))+E10*POWER(MUslave,SIGN(D10))*POWER(INslave,SIGN(F10))*POWER(CHslave,SIGN(G10))*POWER(FFslave,SIGN(H10))*POWER(GEslave,SIGN(I10))*POWER(KOslave,SIGN(J10))*POWER(KKslave,SIGN(K10))+F10*POWER(MUslave,SIGN(D10))*POWER(KLslave,SIGN(E10))*POWER(CHslave,SIGN(G10))*POWER(FFslave,SIGN(H10))*POWER(GEslave,SIGN(I10))*POWER(KOslave,SIGN(J10))*POWER(KKslave,SIGN(K10))+G10*POWER(MUslave,SIGN(D10))*POWER(KLslave,SIGN(E10))*POWER(INslave,SIGN(F10))*POWER(FFslave,SIGN(H10))*POWER(GEslave,SIGN(I10))*POWER(KOslave,SIGN(J10))*POWER(KKslave,SIGN(K10))+H10*POWER(MUslave,SIGN(D10))*POWER(KLslave,SIGN(E10))*POWER(INslave,SIGN(F10))*POWER(CHslave,SIGN(G10))*POWER(GEslave,SIGN(I10))*POWER(KOslave,SIGN(J10))*POWER(KKslave,SIGN(K10))+I10*POWER(MUslave,SIGN(D10))*POWER(KLslave,SIGN(E10))*POWER(INslave,SIGN(F10))*POWER(CHslave,SIGN(G10))*POWER(FFslave,SIGN(H10))*POWER(KOslave,SIGN(J10))*POWER(KKslave,SIGN(K10))+J10*POWER(MUslave,SIGN(D10))*POWER(KLslave,SIGN(E10))*POWER(INslave,SIGN(F10))*POWER(CHslave,SIGN(G10))*POWER(FFslave,SIGN(H10))*POWER(GEslave,SIGN(I10))*POWER(KKslave,SIGN(K10))+K10*POWER(MUslave,SIGN(D10))*POWER(KLslave,SIGN(E10))*POWER(INslave,SIGN(F10))*POWER(CHslave,SIGN(G10))*POWER(FFslave,SIGN(H10))*POWER(GEslave,SIGN(I10))*POWER(KOslave,SIGN(J10))</f>
        <v>2884</v>
      </c>
      <c r="P10" s="11">
        <f>D10*F10*GEslave+D10*INslave*I10+MUslave*F10*I10</f>
        <v>935</v>
      </c>
      <c r="Q10" s="52">
        <f>IFERROR(D10^SIGN(D10),1)*IFERROR(E10^SIGN(E10),1)*IFERROR(F10^SIGN(F10),1)*IFERROR(G10^SIGN(G10),1)*IFERROR(H10^SIGN(H10),1)*IFERROR(I10^SIGN(I10),1)*IFERROR(J10^SIGN(J10),1)*IFERROR(K10^SIGN(K10),1)</f>
        <v>100</v>
      </c>
      <c r="R10" s="50">
        <f>SUM(O10:Q10)</f>
        <v>3919</v>
      </c>
      <c r="S10" s="25">
        <f>L10*O10/R10</f>
        <v>3.4342094071616911</v>
      </c>
      <c r="T10" s="26">
        <f>M10*P10/R10</f>
        <v>2.2267585268350771</v>
      </c>
      <c r="U10" s="27">
        <f>N10*Q10/R10</f>
        <v>0.35723398826231184</v>
      </c>
      <c r="V10" s="26">
        <f>SUM(S10:U10)</f>
        <v>6.0182019222590801</v>
      </c>
      <c r="W10" s="170">
        <v>0</v>
      </c>
      <c r="X10" s="3">
        <f>V10-W10</f>
        <v>6.0182019222590801</v>
      </c>
      <c r="Y10" s="59">
        <f>IF(V10&gt;0,V10,0)*2+IF(V10&gt;12,V10-12,0)*2+IF(V10&gt;13,V10-13,0)*2+IF(V10&gt;14,V10-14,0)*2+IF(V10&gt;15,V10-15,0)*2+IF(V10&gt;16,V10-16,0)*2+IF(V10&gt;17,V10-17,0)*2+IF(V10&gt;18,V10-18,0)*2+IF(V10&gt;19,V10-19,0)*2+IF(V10&gt;20,V10-20,0)*2</f>
        <v>12.03640384451816</v>
      </c>
      <c r="Z10" s="158">
        <f>IF(W10&gt;0,W10,0)*2+IF(W10&gt;12,W10-12,0)*2+IF(W10&gt;13,W10-13,0)*2+IF(W10&gt;14,W10-14,0)*2+IF(W10&gt;15,W10-15,0)*2+IF(W10&gt;16,W10-16,0)*2+IF(W10&gt;17,W10-17,0)*2+IF(W10&gt;18,W10-18,0)*2+IF(W10&gt;19,W10-19,0)*2+IF(W10&gt;20,W10-20,0)*2</f>
        <v>0</v>
      </c>
      <c r="AA10" s="25">
        <f t="shared" ref="AA10:AA23" si="0">IF((Y10-Z10)&gt;0,Y10-Z10,0)</f>
        <v>12.03640384451816</v>
      </c>
      <c r="AB10" s="165">
        <f>IF((Z10-Y10)&gt;0,Z10-Y10,0)</f>
        <v>0</v>
      </c>
    </row>
    <row r="11" spans="1:47">
      <c r="A11" s="13" t="s">
        <v>11</v>
      </c>
      <c r="B11" s="9" t="s">
        <v>74</v>
      </c>
      <c r="C11" s="56" t="s">
        <v>136</v>
      </c>
      <c r="D11" s="16">
        <f>Konvention_1slave-MUslave</f>
        <v>5</v>
      </c>
      <c r="E11" s="17"/>
      <c r="F11" s="17"/>
      <c r="G11" s="17">
        <f>Konvention_1slave-CHslave</f>
        <v>5</v>
      </c>
      <c r="H11" s="17">
        <f>Konvention_1slave-FFslave</f>
        <v>5</v>
      </c>
      <c r="I11" s="17"/>
      <c r="J11" s="17"/>
      <c r="K11" s="18"/>
      <c r="L11" s="23">
        <f>(D11+E11+F11+G11+H11+I11+J11+K11)/3</f>
        <v>5</v>
      </c>
      <c r="M11" s="23">
        <f t="shared" ref="M11:M72" si="1">2*L11</f>
        <v>10</v>
      </c>
      <c r="N11" s="28">
        <f t="shared" ref="N11:N72" si="2">3*L11</f>
        <v>15</v>
      </c>
      <c r="O11" s="11">
        <f>D11*POWER(KLslave,SIGN(E11))*POWER(INslave,SIGN(F11))*POWER(CHslave,SIGN(G11))*POWER(FFslave,SIGN(H11))*POWER(GEslave,SIGN(I11))*POWER(KOslave,SIGN(J11))*POWER(KKslave,SIGN(K11))+E11*POWER(MUslave,SIGN(D11))*POWER(INslave,SIGN(F11))*POWER(CHslave,SIGN(G11))*POWER(FFslave,SIGN(H11))*POWER(GEslave,SIGN(I11))*POWER(KOslave,SIGN(J11))*POWER(KKslave,SIGN(K11))+F11*POWER(MUslave,SIGN(D11))*POWER(KLslave,SIGN(E11))*POWER(CHslave,SIGN(G11))*POWER(FFslave,SIGN(H11))*POWER(GEslave,SIGN(I11))*POWER(KOslave,SIGN(J11))*POWER(KKslave,SIGN(K11))+G11*POWER(MUslave,SIGN(D11))*POWER(KLslave,SIGN(E11))*POWER(INslave,SIGN(F11))*POWER(FFslave,SIGN(H11))*POWER(GEslave,SIGN(I11))*POWER(KOslave,SIGN(J11))*POWER(KKslave,SIGN(K11))+H11*POWER(MUslave,SIGN(D11))*POWER(KLslave,SIGN(E11))*POWER(INslave,SIGN(F11))*POWER(CHslave,SIGN(G11))*POWER(GEslave,SIGN(I11))*POWER(KOslave,SIGN(J11))*POWER(KKslave,SIGN(K11))+I11*POWER(MUslave,SIGN(D11))*POWER(KLslave,SIGN(E11))*POWER(INslave,SIGN(F11))*POWER(CHslave,SIGN(G11))*POWER(FFslave,SIGN(H11))*POWER(KOslave,SIGN(J11))*POWER(KKslave,SIGN(K11))+J11*POWER(MUslave,SIGN(D11))*POWER(KLslave,SIGN(E11))*POWER(INslave,SIGN(F11))*POWER(CHslave,SIGN(G11))*POWER(FFslave,SIGN(H11))*POWER(GEslave,SIGN(I11))*POWER(KKslave,SIGN(K11))+K11*POWER(MUslave,SIGN(D11))*POWER(KLslave,SIGN(E11))*POWER(INslave,SIGN(F11))*POWER(CHslave,SIGN(G11))*POWER(FFslave,SIGN(H11))*POWER(GEslave,SIGN(I11))*POWER(KOslave,SIGN(J11))</f>
        <v>2940</v>
      </c>
      <c r="P11" s="11">
        <f>D11*G11*FFslave+D11*CHslave*H11+MUslave*G11*H11</f>
        <v>1050</v>
      </c>
      <c r="Q11" s="18">
        <f t="shared" ref="Q11:Q66" si="3">IFERROR(D11^SIGN(D11),1)*IFERROR(E11^SIGN(E11),1)*IFERROR(F11^SIGN(F11),1)*IFERROR(G11^SIGN(G11),1)*IFERROR(H11^SIGN(H11),1)*IFERROR(I11^SIGN(I11),1)*IFERROR(J11^SIGN(J11),1)*IFERROR(K11^SIGN(K11),1)</f>
        <v>125</v>
      </c>
      <c r="R11" s="16">
        <f>SUM(O11:Q11)</f>
        <v>4115</v>
      </c>
      <c r="S11" s="29">
        <f t="shared" ref="S11:S72" si="4">L11*O11/R11</f>
        <v>3.5722964763061968</v>
      </c>
      <c r="T11" s="22">
        <f t="shared" ref="T11:T72" si="5">M11*P11/R11</f>
        <v>2.5516403402187122</v>
      </c>
      <c r="U11" s="30">
        <f t="shared" ref="U11:U72" si="6">N11*Q11/R11</f>
        <v>0.45565006075334141</v>
      </c>
      <c r="V11" s="22">
        <f t="shared" ref="V11:V72" si="7">SUM(S11:U11)</f>
        <v>6.57958687727825</v>
      </c>
      <c r="W11" s="170">
        <v>0</v>
      </c>
      <c r="X11" s="4">
        <f t="shared" ref="X11:X72" si="8">V11-W11</f>
        <v>6.57958687727825</v>
      </c>
      <c r="Y11" s="60">
        <f>IF(V11&gt;0,V11,0)*1+IF(V11&gt;12,V11-12,0)*1+IF(V11&gt;13,V11-13,0)*1+IF(V11&gt;14,V11-14,0)*1+IF(V11&gt;15,V11-15,0)*1+IF(V11&gt;16,V11-16,0)*1+IF(V11&gt;17,V11-17,0)*1+IF(V11&gt;18,V11-18,0)*1+IF(V11&gt;19,V11-19,0)*1+IF(V11&gt;20,V11-20,0)*1</f>
        <v>6.57958687727825</v>
      </c>
      <c r="Z11" s="159">
        <f>IF(W11&gt;0,W11,0)*1+IF(W11&gt;12,W11-12,0)*1+IF(W11&gt;13,W11-13,0)*1+IF(W11&gt;14,W11-14,0)*1+IF(W11&gt;15,W11-15,0)*1+IF(W11&gt;16,W11-16,0)*1+IF(W11&gt;17,W11-17,0)*1+IF(W11&gt;18,W11-18,0)*1+IF(W11&gt;19,W11-19,0)*1+IF(W11&gt;20,W11-20,0)*1</f>
        <v>0</v>
      </c>
      <c r="AA11" s="29">
        <f t="shared" si="0"/>
        <v>6.57958687727825</v>
      </c>
      <c r="AB11" s="166">
        <f t="shared" ref="AB11:AB72" si="9">IF((Z11-Y11)&gt;0,Z11-Y11,0)</f>
        <v>0</v>
      </c>
    </row>
    <row r="12" spans="1:47">
      <c r="A12" s="13" t="s">
        <v>12</v>
      </c>
      <c r="B12" s="9" t="s">
        <v>75</v>
      </c>
      <c r="C12" s="56" t="s">
        <v>135</v>
      </c>
      <c r="D12" s="16">
        <f>Konvention_1slave-MUslave</f>
        <v>5</v>
      </c>
      <c r="E12" s="17"/>
      <c r="F12" s="17"/>
      <c r="G12" s="17"/>
      <c r="H12" s="17"/>
      <c r="I12" s="17">
        <f>Konvention_1slave-GEslave</f>
        <v>5</v>
      </c>
      <c r="J12" s="17"/>
      <c r="K12" s="18">
        <f>Konvention_1slave-KKslave</f>
        <v>9</v>
      </c>
      <c r="L12" s="23">
        <f>(D12+E12+F12+G12+H12+I12+J12+K12)/3</f>
        <v>6.333333333333333</v>
      </c>
      <c r="M12" s="23">
        <f t="shared" si="1"/>
        <v>12.666666666666666</v>
      </c>
      <c r="N12" s="28">
        <f t="shared" si="2"/>
        <v>19</v>
      </c>
      <c r="O12" s="11">
        <f>D12*POWER(KLslave,SIGN(E12))*POWER(INslave,SIGN(F12))*POWER(CHslave,SIGN(G12))*POWER(FFslave,SIGN(H12))*POWER(GEslave,SIGN(I12))*POWER(KOslave,SIGN(J12))*POWER(KKslave,SIGN(K12))+E12*POWER(MUslave,SIGN(D12))*POWER(INslave,SIGN(F12))*POWER(CHslave,SIGN(G12))*POWER(FFslave,SIGN(H12))*POWER(GEslave,SIGN(I12))*POWER(KOslave,SIGN(J12))*POWER(KKslave,SIGN(K12))+F12*POWER(MUslave,SIGN(D12))*POWER(KLslave,SIGN(E12))*POWER(CHslave,SIGN(G12))*POWER(FFslave,SIGN(H12))*POWER(GEslave,SIGN(I12))*POWER(KOslave,SIGN(J12))*POWER(KKslave,SIGN(K12))+G12*POWER(MUslave,SIGN(D12))*POWER(KLslave,SIGN(E12))*POWER(INslave,SIGN(F12))*POWER(FFslave,SIGN(H12))*POWER(GEslave,SIGN(I12))*POWER(KOslave,SIGN(J12))*POWER(KKslave,SIGN(K12))+H12*POWER(MUslave,SIGN(D12))*POWER(KLslave,SIGN(E12))*POWER(INslave,SIGN(F12))*POWER(CHslave,SIGN(G12))*POWER(GEslave,SIGN(I12))*POWER(KOslave,SIGN(J12))*POWER(KKslave,SIGN(K12))+I12*POWER(MUslave,SIGN(D12))*POWER(KLslave,SIGN(E12))*POWER(INslave,SIGN(F12))*POWER(CHslave,SIGN(G12))*POWER(FFslave,SIGN(H12))*POWER(KOslave,SIGN(J12))*POWER(KKslave,SIGN(K12))+J12*POWER(MUslave,SIGN(D12))*POWER(KLslave,SIGN(E12))*POWER(INslave,SIGN(F12))*POWER(CHslave,SIGN(G12))*POWER(FFslave,SIGN(H12))*POWER(GEslave,SIGN(I12))*POWER(KKslave,SIGN(K12))+K12*POWER(MUslave,SIGN(D12))*POWER(KLslave,SIGN(E12))*POWER(INslave,SIGN(F12))*POWER(CHslave,SIGN(G12))*POWER(FFslave,SIGN(H12))*POWER(GEslave,SIGN(I12))*POWER(KOslave,SIGN(J12))</f>
        <v>3164</v>
      </c>
      <c r="P12" s="11">
        <f>D12*I12*KKslave+D12*GEslave*K12+MUslave*I12*K12</f>
        <v>1510</v>
      </c>
      <c r="Q12" s="18">
        <f t="shared" si="3"/>
        <v>225</v>
      </c>
      <c r="R12" s="16">
        <f t="shared" ref="R12:R22" si="10">SUM(O12:Q12)</f>
        <v>4899</v>
      </c>
      <c r="S12" s="29">
        <f t="shared" si="4"/>
        <v>4.0903585765802539</v>
      </c>
      <c r="T12" s="22">
        <f t="shared" si="5"/>
        <v>3.9041981356739464</v>
      </c>
      <c r="U12" s="30">
        <f t="shared" si="6"/>
        <v>0.87262706674831603</v>
      </c>
      <c r="V12" s="22">
        <f t="shared" si="7"/>
        <v>8.8671837790025165</v>
      </c>
      <c r="W12" s="170">
        <v>0</v>
      </c>
      <c r="X12" s="4">
        <f t="shared" si="8"/>
        <v>8.8671837790025165</v>
      </c>
      <c r="Y12" s="60">
        <f>IF(V12&gt;0,V12,0)*2+IF(V12&gt;12,V12-12,0)*2+IF(V12&gt;13,V12-13,0)*2+IF(V12&gt;14,V12-14,0)*2+IF(V12&gt;15,V12-15,0)*2+IF(V12&gt;16,V12-16,0)*2+IF(V12&gt;17,V12-17,0)*2+IF(V12&gt;18,V12-18,0)*2+IF(V12&gt;19,V12-19,0)*2+IF(V12&gt;20,V12-20,0)*2</f>
        <v>17.734367558005033</v>
      </c>
      <c r="Z12" s="159">
        <f>IF(W12&gt;0,W12,0)*2+IF(W12&gt;12,W12-12,0)*2+IF(W12&gt;13,W12-13,0)*2+IF(W12&gt;14,W12-14,0)*2+IF(W12&gt;15,W12-15,0)*2+IF(W12&gt;16,W12-16,0)*2+IF(W12&gt;17,W12-17,0)*2+IF(W12&gt;18,W12-18,0)*2+IF(W12&gt;19,W12-19,0)*2+IF(W12&gt;20,W12-20,0)*2</f>
        <v>0</v>
      </c>
      <c r="AA12" s="29">
        <f t="shared" si="0"/>
        <v>17.734367558005033</v>
      </c>
      <c r="AB12" s="166">
        <f t="shared" si="9"/>
        <v>0</v>
      </c>
    </row>
    <row r="13" spans="1:47">
      <c r="A13" s="13" t="s">
        <v>13</v>
      </c>
      <c r="B13" s="9" t="s">
        <v>76</v>
      </c>
      <c r="C13" s="56" t="s">
        <v>137</v>
      </c>
      <c r="D13" s="16"/>
      <c r="E13" s="17"/>
      <c r="F13" s="17"/>
      <c r="G13" s="17"/>
      <c r="H13" s="17"/>
      <c r="I13" s="17">
        <f>Konvention_1slave-GEslave</f>
        <v>5</v>
      </c>
      <c r="J13" s="17">
        <f>Konvention_1slave-KOslave</f>
        <v>5</v>
      </c>
      <c r="K13" s="18"/>
      <c r="L13" s="23">
        <f>(I13+I13+J13)/3</f>
        <v>5</v>
      </c>
      <c r="M13" s="23">
        <f t="shared" si="1"/>
        <v>10</v>
      </c>
      <c r="N13" s="28">
        <f t="shared" si="2"/>
        <v>15</v>
      </c>
      <c r="O13" s="11">
        <f>I13*POWER(MUslave,SIGN(D13))*POWER(KLslave,SIGN(E13))*POWER(INslave,SIGN(F13))*POWER(CHslave,SIGN(G13))*POWER(FFslave,SIGN(H13))*POWER(GEslave,SIGN(I13))*POWER(KOslave,SIGN(J13))*POWER(KKslave,SIGN(K13))+I13*POWER(MUslave,SIGN(D13))*POWER(KLslave,SIGN(E13))*POWER(INslave,SIGN(F13))*POWER(CHslave,SIGN(G13))*POWER(FFslave,SIGN(H13))*POWER(GEslave,SIGN(I13))*POWER(KOslave,SIGN(J13))*POWER(KKslave,SIGN(K13))+J13*POWER(MUslave,SIGN(D13))*POWER(KLslave,SIGN(E13))*POWER(INslave,SIGN(F13))*POWER(CHslave,SIGN(G13))*POWER(FFslave,SIGN(H13))*POWER(GEslave,SIGN(I13))*POWER(GEslave,SIGN(I13))*POWER(KKslave,SIGN(K13))</f>
        <v>2940</v>
      </c>
      <c r="P13" s="11">
        <f>I13*I13*KOslave+I13*GEslave*J13+GEslave*I13*J13</f>
        <v>1050</v>
      </c>
      <c r="Q13" s="18">
        <f>IFERROR(D13^SIGN(D13),1)*IFERROR(E13^SIGN(E13),1)*IFERROR(F13^SIGN(F13),1)*IFERROR(G13^SIGN(G13),1)*IFERROR(H13^SIGN(H13),1)*IFERROR(I13^SIGN(I13),1)*IFERROR(J13^SIGN(J13),1)*IFERROR(K13^SIGN(K13),1)*IFERROR(I13^SIGN(I13),1)</f>
        <v>125</v>
      </c>
      <c r="R13" s="16">
        <f t="shared" si="10"/>
        <v>4115</v>
      </c>
      <c r="S13" s="29">
        <f t="shared" si="4"/>
        <v>3.5722964763061968</v>
      </c>
      <c r="T13" s="22">
        <f t="shared" si="5"/>
        <v>2.5516403402187122</v>
      </c>
      <c r="U13" s="30">
        <f t="shared" si="6"/>
        <v>0.45565006075334141</v>
      </c>
      <c r="V13" s="22">
        <f t="shared" si="7"/>
        <v>6.57958687727825</v>
      </c>
      <c r="W13" s="170">
        <v>0</v>
      </c>
      <c r="X13" s="4">
        <f t="shared" si="8"/>
        <v>6.57958687727825</v>
      </c>
      <c r="Y13" s="60">
        <f>IF(V13&gt;0,V13,0)*4+IF(V13&gt;12,V13-12,0)*4+IF(V13&gt;13,V13-13,0)*4+IF(V13&gt;14,V13-14,0)*4+IF(V13&gt;15,V13-15,0)*4+IF(V13&gt;16,V13-16,0)*4+IF(V13&gt;17,V13-17,0)*4+IF(V13&gt;18,V13-18,0)*4+IF(V13&gt;19,V13-19,0)*4+IF(V13&gt;20,V13-20,0)*4</f>
        <v>26.318347509113</v>
      </c>
      <c r="Z13" s="159">
        <f>IF(W13&gt;0,W13,0)*4+IF(W13&gt;12,W13-12,0)*4+IF(W13&gt;13,W13-13,0)*4+IF(W13&gt;14,W13-14,0)*4+IF(W13&gt;15,W13-15,0)*4+IF(W13&gt;16,W13-16,0)*4+IF(W13&gt;17,W13-17,0)*4+IF(W13&gt;18,W13-18,0)*4+IF(W13&gt;19,W13-19,0)*4+IF(W13&gt;20,W13-20,0)*4</f>
        <v>0</v>
      </c>
      <c r="AA13" s="29">
        <f t="shared" si="0"/>
        <v>26.318347509113</v>
      </c>
      <c r="AB13" s="166">
        <f t="shared" si="9"/>
        <v>0</v>
      </c>
    </row>
    <row r="14" spans="1:47">
      <c r="A14" s="13" t="s">
        <v>14</v>
      </c>
      <c r="B14" s="9" t="s">
        <v>77</v>
      </c>
      <c r="C14" s="56" t="s">
        <v>135</v>
      </c>
      <c r="D14" s="16"/>
      <c r="E14" s="17"/>
      <c r="F14" s="17"/>
      <c r="G14" s="17"/>
      <c r="H14" s="17"/>
      <c r="I14" s="17"/>
      <c r="J14" s="17">
        <f>Konvention_1slave-KOslave</f>
        <v>5</v>
      </c>
      <c r="K14" s="18">
        <f>Konvention_1slave-KKslave</f>
        <v>9</v>
      </c>
      <c r="L14" s="23">
        <f>(J14+K14+K14)/3</f>
        <v>7.666666666666667</v>
      </c>
      <c r="M14" s="23">
        <f t="shared" si="1"/>
        <v>15.333333333333334</v>
      </c>
      <c r="N14" s="28">
        <f t="shared" si="2"/>
        <v>23</v>
      </c>
      <c r="O14" s="11">
        <f>K14*POWER(MUslave,SIGN(D14))*POWER(KLslave,SIGN(E14))*POWER(INslave,SIGN(F14))*POWER(CHslave,SIGN(G14))*POWER(FFslave,SIGN(H14))*POWER(GEslave,SIGN(I14))*POWER(KOslave,SIGN(J14))*POWER(KKslave,SIGN(K14))+K14*POWER(MUslave,SIGN(D14))*POWER(KLslave,SIGN(E14))*POWER(INslave,SIGN(F14))*POWER(CHslave,SIGN(G14))*POWER(FFslave,SIGN(H14))*POWER(GEslave,SIGN(I14))*POWER(KOslave,SIGN(J14))*POWER(KKslave,SIGN(K14))+J14*POWER(MUslave,SIGN(D14))*POWER(KLslave,SIGN(E14))*POWER(INslave,SIGN(F14))*POWER(CHslave,SIGN(G14))*POWER(FFslave,SIGN(H14))*POWER(GEslave,SIGN(I14)) *POWER(KKslave,SIGN(K14))*POWER(KKslave,SIGN(K14))</f>
        <v>3020</v>
      </c>
      <c r="P14" s="11">
        <f>J14*K14*KKslave+J14*KKslave*K14+KOslave*K14*K14</f>
        <v>2034</v>
      </c>
      <c r="Q14" s="18">
        <f>IFERROR(D14^SIGN(D14),1)*IFERROR(E14^SIGN(E14),1)*IFERROR(F14^SIGN(F14),1)*IFERROR(G14^SIGN(G14),1)*IFERROR(H14^SIGN(H14),1)*IFERROR(I14^SIGN(I14),1)*IFERROR(J14^SIGN(J14),1)*IFERROR(K14^SIGN(K14),1)*IFERROR(K14^SIGN(K14),1)</f>
        <v>405</v>
      </c>
      <c r="R14" s="16">
        <f t="shared" si="10"/>
        <v>5459</v>
      </c>
      <c r="S14" s="29">
        <f t="shared" si="4"/>
        <v>4.2413140379800947</v>
      </c>
      <c r="T14" s="22">
        <f t="shared" si="5"/>
        <v>5.7131342736764976</v>
      </c>
      <c r="U14" s="30">
        <f t="shared" si="6"/>
        <v>1.7063564755449716</v>
      </c>
      <c r="V14" s="22">
        <f t="shared" si="7"/>
        <v>11.660804787201563</v>
      </c>
      <c r="W14" s="170">
        <v>0</v>
      </c>
      <c r="X14" s="4">
        <f t="shared" si="8"/>
        <v>11.660804787201563</v>
      </c>
      <c r="Y14" s="60">
        <f>IF(V14&gt;0,V14,0)*2+IF(V14&gt;12,V14-12,0)*2+IF(V14&gt;13,V14-13,0)*2+IF(V14&gt;14,V14-14,0)*2+IF(V14&gt;15,V14-15,0)*2+IF(V14&gt;16,V14-16,0)*2+IF(V14&gt;17,V14-17,0)*2+IF(V14&gt;18,V14-18,0)*2+IF(V14&gt;19,V14-19,0)*2+IF(V14&gt;20,V14-20,0)*2</f>
        <v>23.321609574403126</v>
      </c>
      <c r="Z14" s="159">
        <f>IF(W14&gt;0,W14,0)*2+IF(W14&gt;12,W14-12,0)*2+IF(W14&gt;13,W14-13,0)*2+IF(W14&gt;14,W14-14,0)*2+IF(W14&gt;15,W14-15,0)*2+IF(W14&gt;16,W14-16,0)*2+IF(W14&gt;17,W14-17,0)*2+IF(W14&gt;18,W14-18,0)*2+IF(W14&gt;19,W14-19,0)*2+IF(W14&gt;20,W14-20,0)*2</f>
        <v>0</v>
      </c>
      <c r="AA14" s="29">
        <f t="shared" si="0"/>
        <v>23.321609574403126</v>
      </c>
      <c r="AB14" s="166">
        <f t="shared" si="9"/>
        <v>0</v>
      </c>
    </row>
    <row r="15" spans="1:47">
      <c r="A15" s="13" t="s">
        <v>15</v>
      </c>
      <c r="B15" s="9" t="s">
        <v>78</v>
      </c>
      <c r="C15" s="56" t="s">
        <v>135</v>
      </c>
      <c r="D15" s="16"/>
      <c r="E15" s="17"/>
      <c r="F15" s="17"/>
      <c r="G15" s="17">
        <f>Konvention_1slave-CHslave</f>
        <v>5</v>
      </c>
      <c r="H15" s="17"/>
      <c r="I15" s="17">
        <f>Konvention_1slave-GEslave</f>
        <v>5</v>
      </c>
      <c r="J15" s="17"/>
      <c r="K15" s="18">
        <f>Konvention_1slave-KKslave</f>
        <v>9</v>
      </c>
      <c r="L15" s="23">
        <f>(D15+E15+F15+G15+H15+I15+J15+K15)/3</f>
        <v>6.333333333333333</v>
      </c>
      <c r="M15" s="23">
        <f t="shared" si="1"/>
        <v>12.666666666666666</v>
      </c>
      <c r="N15" s="28">
        <f t="shared" si="2"/>
        <v>19</v>
      </c>
      <c r="O15" s="11">
        <f>D15*POWER(KLslave,SIGN(E15))*POWER(INslave,SIGN(F15))*POWER(CHslave,SIGN(G15))*POWER(FFslave,SIGN(H15))*POWER(GEslave,SIGN(I15))*POWER(KOslave,SIGN(J15))*POWER(KKslave,SIGN(K15))+E15*POWER(MUslave,SIGN(D15))*POWER(INslave,SIGN(F15))*POWER(CHslave,SIGN(G15))*POWER(FFslave,SIGN(H15))*POWER(GEslave,SIGN(I15))*POWER(KOslave,SIGN(J15))*POWER(KKslave,SIGN(K15))+F15*POWER(MUslave,SIGN(D15))*POWER(KLslave,SIGN(E15))*POWER(CHslave,SIGN(G15))*POWER(FFslave,SIGN(H15))*POWER(GEslave,SIGN(I15))*POWER(KOslave,SIGN(J15))*POWER(KKslave,SIGN(K15))+G15*POWER(MUslave,SIGN(D15))*POWER(KLslave,SIGN(E15))*POWER(INslave,SIGN(F15))*POWER(FFslave,SIGN(H15))*POWER(GEslave,SIGN(I15))*POWER(KOslave,SIGN(J15))*POWER(KKslave,SIGN(K15))+H15*POWER(MUslave,SIGN(D15))*POWER(KLslave,SIGN(E15))*POWER(INslave,SIGN(F15))*POWER(CHslave,SIGN(G15))*POWER(GEslave,SIGN(I15))*POWER(KOslave,SIGN(J15))*POWER(KKslave,SIGN(K15))+I15*POWER(MUslave,SIGN(D15))*POWER(KLslave,SIGN(E15))*POWER(INslave,SIGN(F15))*POWER(CHslave,SIGN(G15))*POWER(FFslave,SIGN(H15))*POWER(KOslave,SIGN(J15))*POWER(KKslave,SIGN(K15))+J15*POWER(MUslave,SIGN(D15))*POWER(KLslave,SIGN(E15))*POWER(INslave,SIGN(F15))*POWER(CHslave,SIGN(G15))*POWER(FFslave,SIGN(H15))*POWER(GEslave,SIGN(I15))*POWER(KKslave,SIGN(K15))+K15*POWER(MUslave,SIGN(D15))*POWER(KLslave,SIGN(E15))*POWER(INslave,SIGN(F15))*POWER(CHslave,SIGN(G15))*POWER(FFslave,SIGN(H15))*POWER(GEslave,SIGN(I15))*POWER(KOslave,SIGN(J15))</f>
        <v>3164</v>
      </c>
      <c r="P15" s="11">
        <f>G15*I15*KKslave+G15*GEslave*K15+CHslave*I15*K15</f>
        <v>1510</v>
      </c>
      <c r="Q15" s="18">
        <f t="shared" si="3"/>
        <v>225</v>
      </c>
      <c r="R15" s="16">
        <f t="shared" si="10"/>
        <v>4899</v>
      </c>
      <c r="S15" s="29">
        <f t="shared" si="4"/>
        <v>4.0903585765802539</v>
      </c>
      <c r="T15" s="22">
        <f t="shared" si="5"/>
        <v>3.9041981356739464</v>
      </c>
      <c r="U15" s="30">
        <f t="shared" si="6"/>
        <v>0.87262706674831603</v>
      </c>
      <c r="V15" s="22">
        <f t="shared" si="7"/>
        <v>8.8671837790025165</v>
      </c>
      <c r="W15" s="170">
        <v>0</v>
      </c>
      <c r="X15" s="4">
        <f t="shared" si="8"/>
        <v>8.8671837790025165</v>
      </c>
      <c r="Y15" s="60">
        <f>IF(V15&gt;0,V15,0)*2+IF(V15&gt;12,V15-12,0)*2+IF(V15&gt;13,V15-13,0)*2+IF(V15&gt;14,V15-14,0)*2+IF(V15&gt;15,V15-15,0)*2+IF(V15&gt;16,V15-16,0)*2+IF(V15&gt;17,V15-17,0)*2+IF(V15&gt;18,V15-18,0)*2+IF(V15&gt;19,V15-19,0)*2+IF(V15&gt;20,V15-20,0)*2</f>
        <v>17.734367558005033</v>
      </c>
      <c r="Z15" s="159">
        <f>IF(W15&gt;0,W15,0)*2+IF(W15&gt;12,W15-12,0)*2+IF(W15&gt;13,W15-13,0)*2+IF(W15&gt;14,W15-14,0)*2+IF(W15&gt;15,W15-15,0)*2+IF(W15&gt;16,W15-16,0)*2+IF(W15&gt;17,W15-17,0)*2+IF(W15&gt;18,W15-18,0)*2+IF(W15&gt;19,W15-19,0)*2+IF(W15&gt;20,W15-20,0)*2</f>
        <v>0</v>
      </c>
      <c r="AA15" s="29">
        <f t="shared" si="0"/>
        <v>17.734367558005033</v>
      </c>
      <c r="AB15" s="166">
        <f t="shared" si="9"/>
        <v>0</v>
      </c>
    </row>
    <row r="16" spans="1:47">
      <c r="A16" s="13" t="s">
        <v>16</v>
      </c>
      <c r="B16" s="9" t="s">
        <v>79</v>
      </c>
      <c r="C16" s="56" t="s">
        <v>135</v>
      </c>
      <c r="D16" s="16"/>
      <c r="E16" s="17"/>
      <c r="F16" s="17"/>
      <c r="G16" s="17"/>
      <c r="H16" s="17"/>
      <c r="I16" s="17">
        <f>Konvention_1slave-GEslave</f>
        <v>5</v>
      </c>
      <c r="J16" s="17">
        <f>Konvention_1slave-KOslave</f>
        <v>5</v>
      </c>
      <c r="K16" s="18">
        <f>Konvention_1slave-KKslave</f>
        <v>9</v>
      </c>
      <c r="L16" s="23">
        <f>(D16+E16+F16+G16+H16+I16+J16+K16)/3</f>
        <v>6.333333333333333</v>
      </c>
      <c r="M16" s="23">
        <f t="shared" si="1"/>
        <v>12.666666666666666</v>
      </c>
      <c r="N16" s="28">
        <f t="shared" si="2"/>
        <v>19</v>
      </c>
      <c r="O16" s="11">
        <f>D16*POWER(KLslave,SIGN(E16))*POWER(INslave,SIGN(F16))*POWER(CHslave,SIGN(G16))*POWER(FFslave,SIGN(H16))*POWER(GEslave,SIGN(I16))*POWER(KOslave,SIGN(J16))*POWER(KKslave,SIGN(K16))+E16*POWER(MUslave,SIGN(D16))*POWER(INslave,SIGN(F16))*POWER(CHslave,SIGN(G16))*POWER(FFslave,SIGN(H16))*POWER(GEslave,SIGN(I16))*POWER(KOslave,SIGN(J16))*POWER(KKslave,SIGN(K16))+F16*POWER(MUslave,SIGN(D16))*POWER(KLslave,SIGN(E16))*POWER(CHslave,SIGN(G16))*POWER(FFslave,SIGN(H16))*POWER(GEslave,SIGN(I16))*POWER(KOslave,SIGN(J16))*POWER(KKslave,SIGN(K16))+G16*POWER(MUslave,SIGN(D16))*POWER(KLslave,SIGN(E16))*POWER(INslave,SIGN(F16))*POWER(FFslave,SIGN(H16))*POWER(GEslave,SIGN(I16))*POWER(KOslave,SIGN(J16))*POWER(KKslave,SIGN(K16))+H16*POWER(MUslave,SIGN(D16))*POWER(KLslave,SIGN(E16))*POWER(INslave,SIGN(F16))*POWER(CHslave,SIGN(G16))*POWER(GEslave,SIGN(I16))*POWER(KOslave,SIGN(J16))*POWER(KKslave,SIGN(K16))+I16*POWER(MUslave,SIGN(D16))*POWER(KLslave,SIGN(E16))*POWER(INslave,SIGN(F16))*POWER(CHslave,SIGN(G16))*POWER(FFslave,SIGN(H16))*POWER(KOslave,SIGN(J16))*POWER(KKslave,SIGN(K16))+J16*POWER(MUslave,SIGN(D16))*POWER(KLslave,SIGN(E16))*POWER(INslave,SIGN(F16))*POWER(CHslave,SIGN(G16))*POWER(FFslave,SIGN(H16))*POWER(GEslave,SIGN(I16))*POWER(KKslave,SIGN(K16))+K16*POWER(MUslave,SIGN(D16))*POWER(KLslave,SIGN(E16))*POWER(INslave,SIGN(F16))*POWER(CHslave,SIGN(G16))*POWER(FFslave,SIGN(H16))*POWER(GEslave,SIGN(I16))*POWER(KOslave,SIGN(J16))</f>
        <v>3164</v>
      </c>
      <c r="P16" s="11">
        <f>I16*J16*KKslave+I16*KOslave*K16+GEslave*J16*K16</f>
        <v>1510</v>
      </c>
      <c r="Q16" s="18">
        <f t="shared" si="3"/>
        <v>225</v>
      </c>
      <c r="R16" s="16">
        <f t="shared" si="10"/>
        <v>4899</v>
      </c>
      <c r="S16" s="29">
        <f t="shared" si="4"/>
        <v>4.0903585765802539</v>
      </c>
      <c r="T16" s="22">
        <f t="shared" si="5"/>
        <v>3.9041981356739464</v>
      </c>
      <c r="U16" s="30">
        <f t="shared" si="6"/>
        <v>0.87262706674831603</v>
      </c>
      <c r="V16" s="22">
        <f t="shared" si="7"/>
        <v>8.8671837790025165</v>
      </c>
      <c r="W16" s="170">
        <v>0</v>
      </c>
      <c r="X16" s="4">
        <f t="shared" si="8"/>
        <v>8.8671837790025165</v>
      </c>
      <c r="Y16" s="60">
        <f>IF(V16&gt;0,V16,0)*2+IF(V16&gt;12,V16-12,0)*2+IF(V16&gt;13,V16-13,0)*2+IF(V16&gt;14,V16-14,0)*2+IF(V16&gt;15,V16-15,0)*2+IF(V16&gt;16,V16-16,0)*2+IF(V16&gt;17,V16-17,0)*2+IF(V16&gt;18,V16-18,0)*2+IF(V16&gt;19,V16-19,0)*2+IF(V16&gt;20,V16-20,0)*2</f>
        <v>17.734367558005033</v>
      </c>
      <c r="Z16" s="159">
        <f>IF(W16&gt;0,W16,0)*2+IF(W16&gt;12,W16-12,0)*2+IF(W16&gt;13,W16-13,0)*2+IF(W16&gt;14,W16-14,0)*2+IF(W16&gt;15,W16-15,0)*2+IF(W16&gt;16,W16-16,0)*2+IF(W16&gt;17,W16-17,0)*2+IF(W16&gt;18,W16-18,0)*2+IF(W16&gt;19,W16-19,0)*2+IF(W16&gt;20,W16-20,0)*2</f>
        <v>0</v>
      </c>
      <c r="AA16" s="29">
        <f t="shared" si="0"/>
        <v>17.734367558005033</v>
      </c>
      <c r="AB16" s="166">
        <f t="shared" si="9"/>
        <v>0</v>
      </c>
    </row>
    <row r="17" spans="1:28">
      <c r="A17" s="13" t="s">
        <v>17</v>
      </c>
      <c r="B17" s="9" t="s">
        <v>80</v>
      </c>
      <c r="C17" s="56" t="s">
        <v>137</v>
      </c>
      <c r="D17" s="16">
        <f>Konvention_1slave-MUslave</f>
        <v>5</v>
      </c>
      <c r="E17" s="17"/>
      <c r="F17" s="17"/>
      <c r="G17" s="17"/>
      <c r="H17" s="17"/>
      <c r="I17" s="17"/>
      <c r="J17" s="17">
        <f>Konvention_1slave-KOslave</f>
        <v>5</v>
      </c>
      <c r="K17" s="18"/>
      <c r="L17" s="23">
        <f>(D17+D17+J17)/3</f>
        <v>5</v>
      </c>
      <c r="M17" s="23">
        <f t="shared" si="1"/>
        <v>10</v>
      </c>
      <c r="N17" s="28">
        <f t="shared" si="2"/>
        <v>15</v>
      </c>
      <c r="O17" s="11">
        <f>D17*POWER(MUslave,SIGN(D17))*POWER(KLslave,SIGN(E17))*POWER(INslave,SIGN(F17))*POWER(CHslave,SIGN(G17))*POWER(FFslave,SIGN(H17))*POWER(GEslave,SIGN(I17))*POWER(KOslave,SIGN(J17))*POWER(KKslave,SIGN(K17))+D17*POWER(MUslave,SIGN(D17))*POWER(KLslave,SIGN(E17))*POWER(INslave,SIGN(F17))*POWER(CHslave,SIGN(G17))*POWER(FFslave,SIGN(H17))*POWER(GEslave,SIGN(I17))*POWER(KOslave,SIGN(J17))*POWER(KKslave,SIGN(K17))+J17*POWER(MUslave,SIGN(D17))*POWER(KLslave,SIGN(E17))*POWER(INslave,SIGN(F17))*POWER(CHslave,SIGN(G17))*POWER(FFslave,SIGN(H17))*POWER(GEslave,SIGN(I17)) *POWER(KKslave,SIGN(K17))*POWER(MUslave,SIGN(D17))</f>
        <v>2940</v>
      </c>
      <c r="P17" s="11">
        <f>D17*D17*KOslave+D17*MUslave*J17+MUslave*D17*J17</f>
        <v>1050</v>
      </c>
      <c r="Q17" s="18">
        <f>IFERROR(D17^SIGN(D17),1)*IFERROR(E17^SIGN(E17),1)*IFERROR(F17^SIGN(F17),1)*IFERROR(G17^SIGN(G17),1)*IFERROR(H17^SIGN(H17),1)*IFERROR(I17^SIGN(I17),1)*IFERROR(J17^SIGN(J17),1)*IFERROR(K17^SIGN(K17),1)*IFERROR(D17^SIGN(D17),1)</f>
        <v>125</v>
      </c>
      <c r="R17" s="16">
        <f t="shared" si="10"/>
        <v>4115</v>
      </c>
      <c r="S17" s="29">
        <f t="shared" si="4"/>
        <v>3.5722964763061968</v>
      </c>
      <c r="T17" s="22">
        <f t="shared" si="5"/>
        <v>2.5516403402187122</v>
      </c>
      <c r="U17" s="30">
        <f t="shared" si="6"/>
        <v>0.45565006075334141</v>
      </c>
      <c r="V17" s="22">
        <f t="shared" si="7"/>
        <v>6.57958687727825</v>
      </c>
      <c r="W17" s="170">
        <v>0</v>
      </c>
      <c r="X17" s="4">
        <f t="shared" si="8"/>
        <v>6.57958687727825</v>
      </c>
      <c r="Y17" s="60">
        <f>IF(V17&gt;0,V17,0)*4+IF(V17&gt;12,V17-12,0)*4+IF(V17&gt;13,V17-13,0)*4+IF(V17&gt;14,V17-14,0)*4+IF(V17&gt;15,V17-15,0)*4+IF(V17&gt;16,V17-16,0)*4+IF(V17&gt;17,V17-17,0)*4+IF(V17&gt;18,V17-18,0)*4+IF(V17&gt;19,V17-19,0)*4+IF(V17&gt;20,V17-20,0)*4</f>
        <v>26.318347509113</v>
      </c>
      <c r="Z17" s="159">
        <f>IF(W17&gt;0,W17,0)*4+IF(W17&gt;12,W17-12,0)*4+IF(W17&gt;13,W17-13,0)*4+IF(W17&gt;14,W17-14,0)*4+IF(W17&gt;15,W17-15,0)*4+IF(W17&gt;16,W17-16,0)*4+IF(W17&gt;17,W17-17,0)*4+IF(W17&gt;18,W17-18,0)*4+IF(W17&gt;19,W17-19,0)*4+IF(W17&gt;20,W17-20,0)*4</f>
        <v>0</v>
      </c>
      <c r="AA17" s="29">
        <f t="shared" si="0"/>
        <v>26.318347509113</v>
      </c>
      <c r="AB17" s="166">
        <f t="shared" si="9"/>
        <v>0</v>
      </c>
    </row>
    <row r="18" spans="1:28">
      <c r="A18" s="13" t="s">
        <v>18</v>
      </c>
      <c r="B18" s="9" t="s">
        <v>81</v>
      </c>
      <c r="C18" s="56" t="s">
        <v>136</v>
      </c>
      <c r="D18" s="16"/>
      <c r="E18" s="17">
        <f>Konvention_1slave-KLslave</f>
        <v>4</v>
      </c>
      <c r="F18" s="17"/>
      <c r="G18" s="17">
        <f>Konvention_1slave-CHslave</f>
        <v>5</v>
      </c>
      <c r="H18" s="17"/>
      <c r="I18" s="17"/>
      <c r="J18" s="17">
        <f>Konvention_1slave-KOslave</f>
        <v>5</v>
      </c>
      <c r="K18" s="18"/>
      <c r="L18" s="23">
        <f>(D18+E18+F18+G18+H18+I18+J18+K18)/3</f>
        <v>4.666666666666667</v>
      </c>
      <c r="M18" s="23">
        <f t="shared" si="1"/>
        <v>9.3333333333333339</v>
      </c>
      <c r="N18" s="28">
        <f t="shared" si="2"/>
        <v>14</v>
      </c>
      <c r="O18" s="11">
        <f>D18*POWER(KLslave,SIGN(E18))*POWER(INslave,SIGN(F18))*POWER(CHslave,SIGN(G18))*POWER(FFslave,SIGN(H18))*POWER(GEslave,SIGN(I18))*POWER(KOslave,SIGN(J18))*POWER(KKslave,SIGN(K18))+E18*POWER(MUslave,SIGN(D18))*POWER(INslave,SIGN(F18))*POWER(CHslave,SIGN(G18))*POWER(FFslave,SIGN(H18))*POWER(GEslave,SIGN(I18))*POWER(KOslave,SIGN(J18))*POWER(KKslave,SIGN(K18))+F18*POWER(MUslave,SIGN(D18))*POWER(KLslave,SIGN(E18))*POWER(CHslave,SIGN(G18))*POWER(FFslave,SIGN(H18))*POWER(GEslave,SIGN(I18))*POWER(KOslave,SIGN(J18))*POWER(KKslave,SIGN(K18))+G18*POWER(MUslave,SIGN(D18))*POWER(KLslave,SIGN(E18))*POWER(INslave,SIGN(F18))*POWER(FFslave,SIGN(H18))*POWER(GEslave,SIGN(I18))*POWER(KOslave,SIGN(J18))*POWER(KKslave,SIGN(K18))+H18*POWER(MUslave,SIGN(D18))*POWER(KLslave,SIGN(E18))*POWER(INslave,SIGN(F18))*POWER(CHslave,SIGN(G18))*POWER(GEslave,SIGN(I18))*POWER(KOslave,SIGN(J18))*POWER(KKslave,SIGN(K18))+I18*POWER(MUslave,SIGN(D18))*POWER(KLslave,SIGN(E18))*POWER(INslave,SIGN(F18))*POWER(CHslave,SIGN(G18))*POWER(FFslave,SIGN(H18))*POWER(KOslave,SIGN(J18))*POWER(KKslave,SIGN(K18))+J18*POWER(MUslave,SIGN(D18))*POWER(KLslave,SIGN(E18))*POWER(INslave,SIGN(F18))*POWER(CHslave,SIGN(G18))*POWER(FFslave,SIGN(H18))*POWER(GEslave,SIGN(I18))*POWER(KKslave,SIGN(K18))+K18*POWER(MUslave,SIGN(D18))*POWER(KLslave,SIGN(E18))*POWER(INslave,SIGN(F18))*POWER(CHslave,SIGN(G18))*POWER(FFslave,SIGN(H18))*POWER(GEslave,SIGN(I18))*POWER(KOslave,SIGN(J18))</f>
        <v>2884</v>
      </c>
      <c r="P18" s="11">
        <f>E18*G18*KOslave+E18*CHslave*J18+KLslave*G18*J18</f>
        <v>935</v>
      </c>
      <c r="Q18" s="18">
        <f t="shared" si="3"/>
        <v>100</v>
      </c>
      <c r="R18" s="16">
        <f t="shared" si="10"/>
        <v>3919</v>
      </c>
      <c r="S18" s="29">
        <f t="shared" si="4"/>
        <v>3.4342094071616911</v>
      </c>
      <c r="T18" s="22">
        <f t="shared" si="5"/>
        <v>2.2267585268350771</v>
      </c>
      <c r="U18" s="30">
        <f t="shared" si="6"/>
        <v>0.35723398826231184</v>
      </c>
      <c r="V18" s="22">
        <f t="shared" si="7"/>
        <v>6.0182019222590801</v>
      </c>
      <c r="W18" s="170">
        <v>0</v>
      </c>
      <c r="X18" s="4">
        <f t="shared" si="8"/>
        <v>6.0182019222590801</v>
      </c>
      <c r="Y18" s="60">
        <f>IF(V18&gt;0,V18,0)*1+IF(V18&gt;12,V18-12,0)*1+IF(V18&gt;13,V18-13,0)*1+IF(V18&gt;14,V18-14,0)*1+IF(V18&gt;15,V18-15,0)*1+IF(V18&gt;16,V18-16,0)*1+IF(V18&gt;17,V18-17,0)*1+IF(V18&gt;18,V18-18,0)*1+IF(V18&gt;19,V18-19,0)*1+IF(V18&gt;20,V18-20,0)*1</f>
        <v>6.0182019222590801</v>
      </c>
      <c r="Z18" s="159">
        <f>IF(W18&gt;0,W18,0)*1+IF(W18&gt;12,W18-12,0)*1+IF(W18&gt;13,W18-13,0)*1+IF(W18&gt;14,W18-14,0)*1+IF(W18&gt;15,W18-15,0)*1+IF(W18&gt;16,W18-16,0)*1+IF(W18&gt;17,W18-17,0)*1+IF(W18&gt;18,W18-18,0)*1+IF(W18&gt;19,W18-19,0)*1+IF(W18&gt;20,W18-20,0)*1</f>
        <v>0</v>
      </c>
      <c r="AA18" s="29">
        <f t="shared" si="0"/>
        <v>6.0182019222590801</v>
      </c>
      <c r="AB18" s="166">
        <f t="shared" si="9"/>
        <v>0</v>
      </c>
    </row>
    <row r="19" spans="1:28">
      <c r="A19" s="13" t="s">
        <v>19</v>
      </c>
      <c r="B19" s="9" t="s">
        <v>82</v>
      </c>
      <c r="C19" s="56" t="s">
        <v>137</v>
      </c>
      <c r="D19" s="16"/>
      <c r="E19" s="17">
        <f>Konvention_1slave-KLslave</f>
        <v>4</v>
      </c>
      <c r="F19" s="17">
        <f>Konvention_1slave-INslave</f>
        <v>4</v>
      </c>
      <c r="G19" s="17"/>
      <c r="H19" s="17"/>
      <c r="I19" s="17"/>
      <c r="J19" s="17"/>
      <c r="K19" s="18"/>
      <c r="L19" s="23">
        <f>(E19+F19+F19)/3</f>
        <v>4</v>
      </c>
      <c r="M19" s="23">
        <f t="shared" si="1"/>
        <v>8</v>
      </c>
      <c r="N19" s="28">
        <f t="shared" si="2"/>
        <v>12</v>
      </c>
      <c r="O19" s="11">
        <f>F19*POWER(MUslave,SIGN(D19))*POWER(KLslave,SIGN(E19))*POWER(INslave,SIGN(F19))*POWER(CHslave,SIGN(G19))*POWER(FFslave,SIGN(H19))*POWER(GEslave,SIGN(I19))*POWER(KOslave,SIGN(J19))*POWER(KKslave,SIGN(K19))+F19*POWER(MUslave,SIGN(D19))*POWER(KLslave,SIGN(E19))*POWER(INslave,SIGN(F19))*POWER(CHslave,SIGN(G19))*POWER(FFslave,SIGN(H19))*POWER(GEslave,SIGN(I19))*POWER(KOslave,SIGN(J19))*POWER(KKslave,SIGN(K19))+E19*POWER(MUslave,SIGN(D19))*POWER(INslave,SIGN(F19))*POWER(CHslave,SIGN(G19))*POWER(FFslave,SIGN(H19))*POWER(GEslave,SIGN(I19)) *POWER(KKslave,SIGN(K19))*POWER(INslave,SIGN(F19))</f>
        <v>2700</v>
      </c>
      <c r="P19" s="11">
        <f>E19*F19*INslave+E19*INslave*F19+KLslave*F19*F19</f>
        <v>720</v>
      </c>
      <c r="Q19" s="18">
        <f>IFERROR(D19^SIGN(D19),1)*IFERROR(E19^SIGN(E19),1)*IFERROR(F19^SIGN(F19),1)*IFERROR(G19^SIGN(G19),1)*IFERROR(H19^SIGN(H19),1)*IFERROR(I19^SIGN(I19),1)*IFERROR(J19^SIGN(J19),1)*IFERROR(K19^SIGN(K19),1)*IFERROR(F19^SIGN(F19),1)</f>
        <v>64</v>
      </c>
      <c r="R19" s="16">
        <f t="shared" si="10"/>
        <v>3484</v>
      </c>
      <c r="S19" s="29">
        <f t="shared" si="4"/>
        <v>3.0998851894374284</v>
      </c>
      <c r="T19" s="22">
        <f t="shared" si="5"/>
        <v>1.6532721010332951</v>
      </c>
      <c r="U19" s="30">
        <f t="shared" si="6"/>
        <v>0.22043628013777267</v>
      </c>
      <c r="V19" s="22">
        <f t="shared" si="7"/>
        <v>4.9735935706084966</v>
      </c>
      <c r="W19" s="170">
        <v>0</v>
      </c>
      <c r="X19" s="4">
        <f t="shared" si="8"/>
        <v>4.9735935706084966</v>
      </c>
      <c r="Y19" s="60">
        <f>IF(V19&gt;0,V19,0)*4+IF(V19&gt;12,V19-12,0)*4+IF(V19&gt;13,V19-13,0)*4+IF(V19&gt;14,V19-14,0)*4+IF(V19&gt;15,V19-15,0)*4+IF(V19&gt;16,V19-16,0)*4+IF(V19&gt;17,V19-17,0)*4+IF(V19&gt;18,V19-18,0)*4+IF(V19&gt;19,V19-19,0)*4+IF(V19&gt;20,V19-20,0)*4</f>
        <v>19.894374282433986</v>
      </c>
      <c r="Z19" s="159">
        <f>IF(W19&gt;0,W19,0)*4+IF(W19&gt;12,W19-12,0)*4+IF(W19&gt;13,W19-13,0)*4+IF(W19&gt;14,W19-14,0)*4+IF(W19&gt;15,W19-15,0)*4+IF(W19&gt;16,W19-16,0)*4+IF(W19&gt;17,W19-17,0)*4+IF(W19&gt;18,W19-18,0)*4+IF(W19&gt;19,W19-19,0)*4+IF(W19&gt;20,W19-20,0)*4</f>
        <v>0</v>
      </c>
      <c r="AA19" s="29">
        <f t="shared" si="0"/>
        <v>19.894374282433986</v>
      </c>
      <c r="AB19" s="166">
        <f t="shared" si="9"/>
        <v>0</v>
      </c>
    </row>
    <row r="20" spans="1:28">
      <c r="A20" s="13" t="s">
        <v>20</v>
      </c>
      <c r="B20" s="9" t="s">
        <v>83</v>
      </c>
      <c r="C20" s="56" t="s">
        <v>136</v>
      </c>
      <c r="D20" s="16"/>
      <c r="E20" s="17">
        <f>Konvention_1slave-KLslave</f>
        <v>4</v>
      </c>
      <c r="F20" s="17"/>
      <c r="G20" s="17">
        <f>Konvention_1slave-CHslave</f>
        <v>5</v>
      </c>
      <c r="H20" s="17"/>
      <c r="I20" s="17">
        <f>Konvention_1slave-GEslave</f>
        <v>5</v>
      </c>
      <c r="J20" s="17"/>
      <c r="K20" s="18"/>
      <c r="L20" s="23">
        <f>(D20+E20+F20+G20+H20+I20+J20+K20)/3</f>
        <v>4.666666666666667</v>
      </c>
      <c r="M20" s="23">
        <f t="shared" si="1"/>
        <v>9.3333333333333339</v>
      </c>
      <c r="N20" s="28">
        <f t="shared" si="2"/>
        <v>14</v>
      </c>
      <c r="O20" s="11">
        <f>D20*POWER(KLslave,SIGN(E20))*POWER(INslave,SIGN(F20))*POWER(CHslave,SIGN(G20))*POWER(FFslave,SIGN(H20))*POWER(GEslave,SIGN(I20))*POWER(KOslave,SIGN(J20))*POWER(KKslave,SIGN(K20))+E20*POWER(MUslave,SIGN(D20))*POWER(INslave,SIGN(F20))*POWER(CHslave,SIGN(G20))*POWER(FFslave,SIGN(H20))*POWER(GEslave,SIGN(I20))*POWER(KOslave,SIGN(J20))*POWER(KKslave,SIGN(K20))+F20*POWER(MUslave,SIGN(D20))*POWER(KLslave,SIGN(E20))*POWER(CHslave,SIGN(G20))*POWER(FFslave,SIGN(H20))*POWER(GEslave,SIGN(I20))*POWER(KOslave,SIGN(J20))*POWER(KKslave,SIGN(K20))+G20*POWER(MUslave,SIGN(D20))*POWER(KLslave,SIGN(E20))*POWER(INslave,SIGN(F20))*POWER(FFslave,SIGN(H20))*POWER(GEslave,SIGN(I20))*POWER(KOslave,SIGN(J20))*POWER(KKslave,SIGN(K20))+H20*POWER(MUslave,SIGN(D20))*POWER(KLslave,SIGN(E20))*POWER(INslave,SIGN(F20))*POWER(CHslave,SIGN(G20))*POWER(GEslave,SIGN(I20))*POWER(KOslave,SIGN(J20))*POWER(KKslave,SIGN(K20))+I20*POWER(MUslave,SIGN(D20))*POWER(KLslave,SIGN(E20))*POWER(INslave,SIGN(F20))*POWER(CHslave,SIGN(G20))*POWER(FFslave,SIGN(H20))*POWER(KOslave,SIGN(J20))*POWER(KKslave,SIGN(K20))+J20*POWER(MUslave,SIGN(D20))*POWER(KLslave,SIGN(E20))*POWER(INslave,SIGN(F20))*POWER(CHslave,SIGN(G20))*POWER(FFslave,SIGN(H20))*POWER(GEslave,SIGN(I20))*POWER(KKslave,SIGN(K20))+K20*POWER(MUslave,SIGN(D20))*POWER(KLslave,SIGN(E20))*POWER(INslave,SIGN(F20))*POWER(CHslave,SIGN(G20))*POWER(FFslave,SIGN(H20))*POWER(GEslave,SIGN(I20))*POWER(KOslave,SIGN(J20))</f>
        <v>2884</v>
      </c>
      <c r="P20" s="11">
        <f>E20*G20*GEslave+E20*CHslave*I20+KLslave*G20*I20</f>
        <v>935</v>
      </c>
      <c r="Q20" s="18">
        <f t="shared" si="3"/>
        <v>100</v>
      </c>
      <c r="R20" s="16">
        <f t="shared" si="10"/>
        <v>3919</v>
      </c>
      <c r="S20" s="29">
        <f t="shared" si="4"/>
        <v>3.4342094071616911</v>
      </c>
      <c r="T20" s="22">
        <f t="shared" si="5"/>
        <v>2.2267585268350771</v>
      </c>
      <c r="U20" s="30">
        <f t="shared" si="6"/>
        <v>0.35723398826231184</v>
      </c>
      <c r="V20" s="22">
        <f t="shared" si="7"/>
        <v>6.0182019222590801</v>
      </c>
      <c r="W20" s="170">
        <v>0</v>
      </c>
      <c r="X20" s="4">
        <f t="shared" si="8"/>
        <v>6.0182019222590801</v>
      </c>
      <c r="Y20" s="60">
        <f>IF(V20&gt;0,V20,0)*1+IF(V20&gt;12,V20-12,0)*1+IF(V20&gt;13,V20-13,0)*1+IF(V20&gt;14,V20-14,0)*1+IF(V20&gt;15,V20-15,0)*1+IF(V20&gt;16,V20-16,0)*1+IF(V20&gt;17,V20-17,0)*1+IF(V20&gt;18,V20-18,0)*1+IF(V20&gt;19,V20-19,0)*1+IF(V20&gt;20,V20-20,0)*1</f>
        <v>6.0182019222590801</v>
      </c>
      <c r="Z20" s="159">
        <f>IF(W20&gt;0,W20,0)*1+IF(W20&gt;12,W20-12,0)*1+IF(W20&gt;13,W20-13,0)*1+IF(W20&gt;14,W20-14,0)*1+IF(W20&gt;15,W20-15,0)*1+IF(W20&gt;16,W20-16,0)*1+IF(W20&gt;17,W20-17,0)*1+IF(W20&gt;18,W20-18,0)*1+IF(W20&gt;19,W20-19,0)*1+IF(W20&gt;20,W20-20,0)*1</f>
        <v>0</v>
      </c>
      <c r="AA20" s="29">
        <f t="shared" si="0"/>
        <v>6.0182019222590801</v>
      </c>
      <c r="AB20" s="166">
        <f t="shared" si="9"/>
        <v>0</v>
      </c>
    </row>
    <row r="21" spans="1:28">
      <c r="A21" s="13" t="s">
        <v>21</v>
      </c>
      <c r="B21" s="9" t="s">
        <v>84</v>
      </c>
      <c r="C21" s="56" t="s">
        <v>135</v>
      </c>
      <c r="D21" s="16">
        <f>Konvention_1slave-MUslave</f>
        <v>5</v>
      </c>
      <c r="E21" s="17"/>
      <c r="F21" s="17"/>
      <c r="G21" s="17"/>
      <c r="H21" s="17">
        <f>Konvention_1slave-FFslave</f>
        <v>5</v>
      </c>
      <c r="I21" s="17">
        <f>Konvention_1slave-GEslave</f>
        <v>5</v>
      </c>
      <c r="J21" s="17"/>
      <c r="K21" s="18"/>
      <c r="L21" s="23">
        <f>(D21+E21+F21+G21+H21+I21+J21+K21)/3</f>
        <v>5</v>
      </c>
      <c r="M21" s="23">
        <f t="shared" si="1"/>
        <v>10</v>
      </c>
      <c r="N21" s="28">
        <f t="shared" si="2"/>
        <v>15</v>
      </c>
      <c r="O21" s="11">
        <f>D21*POWER(KLslave,SIGN(E21))*POWER(INslave,SIGN(F21))*POWER(CHslave,SIGN(G21))*POWER(FFslave,SIGN(H21))*POWER(GEslave,SIGN(I21))*POWER(KOslave,SIGN(J21))*POWER(KKslave,SIGN(K21))+E21*POWER(MUslave,SIGN(D21))*POWER(INslave,SIGN(F21))*POWER(CHslave,SIGN(G21))*POWER(FFslave,SIGN(H21))*POWER(GEslave,SIGN(I21))*POWER(KOslave,SIGN(J21))*POWER(KKslave,SIGN(K21))+F21*POWER(MUslave,SIGN(D21))*POWER(KLslave,SIGN(E21))*POWER(CHslave,SIGN(G21))*POWER(FFslave,SIGN(H21))*POWER(GEslave,SIGN(I21))*POWER(KOslave,SIGN(J21))*POWER(KKslave,SIGN(K21))+G21*POWER(MUslave,SIGN(D21))*POWER(KLslave,SIGN(E21))*POWER(INslave,SIGN(F21))*POWER(FFslave,SIGN(H21))*POWER(GEslave,SIGN(I21))*POWER(KOslave,SIGN(J21))*POWER(KKslave,SIGN(K21))+H21*POWER(MUslave,SIGN(D21))*POWER(KLslave,SIGN(E21))*POWER(INslave,SIGN(F21))*POWER(CHslave,SIGN(G21))*POWER(GEslave,SIGN(I21))*POWER(KOslave,SIGN(J21))*POWER(KKslave,SIGN(K21))+I21*POWER(MUslave,SIGN(D21))*POWER(KLslave,SIGN(E21))*POWER(INslave,SIGN(F21))*POWER(CHslave,SIGN(G21))*POWER(FFslave,SIGN(H21))*POWER(KOslave,SIGN(J21))*POWER(KKslave,SIGN(K21))+J21*POWER(MUslave,SIGN(D21))*POWER(KLslave,SIGN(E21))*POWER(INslave,SIGN(F21))*POWER(CHslave,SIGN(G21))*POWER(FFslave,SIGN(H21))*POWER(GEslave,SIGN(I21))*POWER(KKslave,SIGN(K21))+K21*POWER(MUslave,SIGN(D21))*POWER(KLslave,SIGN(E21))*POWER(INslave,SIGN(F21))*POWER(CHslave,SIGN(G21))*POWER(FFslave,SIGN(H21))*POWER(GEslave,SIGN(I21))*POWER(KOslave,SIGN(J21))</f>
        <v>2940</v>
      </c>
      <c r="P21" s="11">
        <f>D21*H21*GEslave+D21*FFslave*I21+MUslave*H21*I21</f>
        <v>1050</v>
      </c>
      <c r="Q21" s="18">
        <f t="shared" si="3"/>
        <v>125</v>
      </c>
      <c r="R21" s="16">
        <f t="shared" si="10"/>
        <v>4115</v>
      </c>
      <c r="S21" s="29">
        <f t="shared" si="4"/>
        <v>3.5722964763061968</v>
      </c>
      <c r="T21" s="22">
        <f t="shared" si="5"/>
        <v>2.5516403402187122</v>
      </c>
      <c r="U21" s="30">
        <f t="shared" si="6"/>
        <v>0.45565006075334141</v>
      </c>
      <c r="V21" s="22">
        <f t="shared" si="7"/>
        <v>6.57958687727825</v>
      </c>
      <c r="W21" s="170">
        <v>0</v>
      </c>
      <c r="X21" s="4">
        <f t="shared" si="8"/>
        <v>6.57958687727825</v>
      </c>
      <c r="Y21" s="60">
        <f>IF(V21&gt;0,V21,0)*2+IF(V21&gt;12,V21-12,0)*2+IF(V21&gt;13,V21-13,0)*2+IF(V21&gt;14,V21-14,0)*2+IF(V21&gt;15,V21-15,0)*2+IF(V21&gt;16,V21-16,0)*2+IF(V21&gt;17,V21-17,0)*2+IF(V21&gt;18,V21-18,0)*2+IF(V21&gt;19,V21-19,0)*2+IF(V21&gt;20,V21-20,0)*2</f>
        <v>13.1591737545565</v>
      </c>
      <c r="Z21" s="159">
        <f>IF(W21&gt;0,W21,0)*2+IF(W21&gt;12,W21-12,0)*2+IF(W21&gt;13,W21-13,0)*2+IF(W21&gt;14,W21-14,0)*2+IF(W21&gt;15,W21-15,0)*2+IF(W21&gt;16,W21-16,0)*2+IF(W21&gt;17,W21-17,0)*2+IF(W21&gt;18,W21-18,0)*2+IF(W21&gt;19,W21-19,0)*2+IF(W21&gt;20,W21-20,0)*2</f>
        <v>0</v>
      </c>
      <c r="AA21" s="29">
        <f t="shared" si="0"/>
        <v>13.1591737545565</v>
      </c>
      <c r="AB21" s="166">
        <f t="shared" si="9"/>
        <v>0</v>
      </c>
    </row>
    <row r="22" spans="1:28">
      <c r="A22" s="13" t="s">
        <v>22</v>
      </c>
      <c r="B22" s="9" t="s">
        <v>9</v>
      </c>
      <c r="C22" s="56" t="s">
        <v>138</v>
      </c>
      <c r="D22" s="16">
        <f>Konvention_1slave-MUslave</f>
        <v>5</v>
      </c>
      <c r="E22" s="17"/>
      <c r="F22" s="17">
        <f>Konvention_1slave-INslave</f>
        <v>4</v>
      </c>
      <c r="G22" s="17"/>
      <c r="H22" s="17"/>
      <c r="I22" s="17">
        <f>Konvention_1slave-GEslave</f>
        <v>5</v>
      </c>
      <c r="J22" s="17"/>
      <c r="K22" s="18"/>
      <c r="L22" s="23">
        <f>(D22+E22+F22+G22+H22+I22+J22+K22)/3</f>
        <v>4.666666666666667</v>
      </c>
      <c r="M22" s="23">
        <f t="shared" si="1"/>
        <v>9.3333333333333339</v>
      </c>
      <c r="N22" s="28">
        <f t="shared" si="2"/>
        <v>14</v>
      </c>
      <c r="O22" s="11">
        <f>D22*POWER(KLslave,SIGN(E22))*POWER(INslave,SIGN(F22))*POWER(CHslave,SIGN(G22))*POWER(FFslave,SIGN(H22))*POWER(GEslave,SIGN(I22))*POWER(KOslave,SIGN(J22))*POWER(KKslave,SIGN(K22))+E22*POWER(MUslave,SIGN(D22))*POWER(INslave,SIGN(F22))*POWER(CHslave,SIGN(G22))*POWER(FFslave,SIGN(H22))*POWER(GEslave,SIGN(I22))*POWER(KOslave,SIGN(J22))*POWER(KKslave,SIGN(K22))+F22*POWER(MUslave,SIGN(D22))*POWER(KLslave,SIGN(E22))*POWER(CHslave,SIGN(G22))*POWER(FFslave,SIGN(H22))*POWER(GEslave,SIGN(I22))*POWER(KOslave,SIGN(J22))*POWER(KKslave,SIGN(K22))+G22*POWER(MUslave,SIGN(D22))*POWER(KLslave,SIGN(E22))*POWER(INslave,SIGN(F22))*POWER(FFslave,SIGN(H22))*POWER(GEslave,SIGN(I22))*POWER(KOslave,SIGN(J22))*POWER(KKslave,SIGN(K22))+H22*POWER(MUslave,SIGN(D22))*POWER(KLslave,SIGN(E22))*POWER(INslave,SIGN(F22))*POWER(CHslave,SIGN(G22))*POWER(GEslave,SIGN(I22))*POWER(KOslave,SIGN(J22))*POWER(KKslave,SIGN(K22))+I22*POWER(MUslave,SIGN(D22))*POWER(KLslave,SIGN(E22))*POWER(INslave,SIGN(F22))*POWER(CHslave,SIGN(G22))*POWER(FFslave,SIGN(H22))*POWER(KOslave,SIGN(J22))*POWER(KKslave,SIGN(K22))+J22*POWER(MUslave,SIGN(D22))*POWER(KLslave,SIGN(E22))*POWER(INslave,SIGN(F22))*POWER(CHslave,SIGN(G22))*POWER(FFslave,SIGN(H22))*POWER(GEslave,SIGN(I22))*POWER(KKslave,SIGN(K22))+K22*POWER(MUslave,SIGN(D22))*POWER(KLslave,SIGN(E22))*POWER(INslave,SIGN(F22))*POWER(CHslave,SIGN(G22))*POWER(FFslave,SIGN(H22))*POWER(GEslave,SIGN(I22))*POWER(KOslave,SIGN(J22))</f>
        <v>2884</v>
      </c>
      <c r="P22" s="11">
        <f>D22*F22*GEslave+D22*INslave*I22+MUslave*F22*I22</f>
        <v>935</v>
      </c>
      <c r="Q22" s="18">
        <f t="shared" si="3"/>
        <v>100</v>
      </c>
      <c r="R22" s="16">
        <f t="shared" si="10"/>
        <v>3919</v>
      </c>
      <c r="S22" s="29">
        <f t="shared" si="4"/>
        <v>3.4342094071616911</v>
      </c>
      <c r="T22" s="22">
        <f t="shared" si="5"/>
        <v>2.2267585268350771</v>
      </c>
      <c r="U22" s="30">
        <f t="shared" si="6"/>
        <v>0.35723398826231184</v>
      </c>
      <c r="V22" s="22">
        <f t="shared" si="7"/>
        <v>6.0182019222590801</v>
      </c>
      <c r="W22" s="170">
        <v>0</v>
      </c>
      <c r="X22" s="4">
        <f t="shared" si="8"/>
        <v>6.0182019222590801</v>
      </c>
      <c r="Y22" s="60">
        <f>IF(V22&gt;0,V22,0)*3+IF(V22&gt;12,V22-12,0)*3+IF(V22&gt;13,V22-13,0)*3+IF(V22&gt;14,V22-14,0)*3+IF(V22&gt;15,V22-15,0)*3+IF(V22&gt;16,V22-16,0)*3+IF(V22&gt;17,V22-17,0)*3+IF(V22&gt;18,V22-18,0)*3+IF(V22&gt;19,V22-19,0)*3+IF(V22&gt;20,V22-20,0)*3</f>
        <v>18.054605766777239</v>
      </c>
      <c r="Z22" s="159">
        <f>IF(W22&gt;0,W22,0)*3+IF(W22&gt;12,W22-12,0)*3+IF(W22&gt;13,W22-13,0)*3+IF(W22&gt;14,W22-14,0)*3+IF(W22&gt;15,W22-15,0)*3+IF(W22&gt;16,W22-16,0)*3+IF(W22&gt;17,W22-17,0)*3+IF(W22&gt;18,W22-18,0)*3+IF(W22&gt;19,W22-19,0)*3+IF(W22&gt;20,W22-20,0)*3</f>
        <v>0</v>
      </c>
      <c r="AA22" s="29">
        <f t="shared" si="0"/>
        <v>18.054605766777239</v>
      </c>
      <c r="AB22" s="166">
        <f t="shared" si="9"/>
        <v>0</v>
      </c>
    </row>
    <row r="23" spans="1:28" ht="15.75" thickBot="1">
      <c r="A23" s="31" t="s">
        <v>23</v>
      </c>
      <c r="B23" s="10" t="s">
        <v>85</v>
      </c>
      <c r="C23" s="49" t="s">
        <v>136</v>
      </c>
      <c r="D23" s="20"/>
      <c r="E23" s="15">
        <f>Konvention_1slave-KLslave</f>
        <v>4</v>
      </c>
      <c r="F23" s="15"/>
      <c r="G23" s="15"/>
      <c r="H23" s="15"/>
      <c r="I23" s="15"/>
      <c r="J23" s="15">
        <f>Konvention_1slave-KOslave</f>
        <v>5</v>
      </c>
      <c r="K23" s="19">
        <f>Konvention_1slave-KKslave</f>
        <v>9</v>
      </c>
      <c r="L23" s="21">
        <f>(D23+E23+F23+G23+H23+I23+J23+K23)/3</f>
        <v>6</v>
      </c>
      <c r="M23" s="21">
        <f t="shared" si="1"/>
        <v>12</v>
      </c>
      <c r="N23" s="32">
        <f t="shared" si="2"/>
        <v>18</v>
      </c>
      <c r="O23" s="15">
        <f>D23*POWER(KLslave,SIGN(E23))*POWER(INslave,SIGN(F23))*POWER(CHslave,SIGN(G23))*POWER(FFslave,SIGN(H23))*POWER(GEslave,SIGN(I23))*POWER(KOslave,SIGN(J23))*POWER(KKslave,SIGN(K23))+E23*POWER(MUslave,SIGN(D23))*POWER(INslave,SIGN(F23))*POWER(CHslave,SIGN(G23))*POWER(FFslave,SIGN(H23))*POWER(GEslave,SIGN(I23))*POWER(KOslave,SIGN(J23))*POWER(KKslave,SIGN(K23))+F23*POWER(MUslave,SIGN(D23))*POWER(KLslave,SIGN(E23))*POWER(CHslave,SIGN(G23))*POWER(FFslave,SIGN(H23))*POWER(GEslave,SIGN(I23))*POWER(KOslave,SIGN(J23))*POWER(KKslave,SIGN(K23))+G23*POWER(MUslave,SIGN(D23))*POWER(KLslave,SIGN(E23))*POWER(INslave,SIGN(F23))*POWER(FFslave,SIGN(H23))*POWER(GEslave,SIGN(I23))*POWER(KOslave,SIGN(J23))*POWER(KKslave,SIGN(K23))+H23*POWER(MUslave,SIGN(D23))*POWER(KLslave,SIGN(E23))*POWER(INslave,SIGN(F23))*POWER(CHslave,SIGN(G23))*POWER(GEslave,SIGN(I23))*POWER(KOslave,SIGN(J23))*POWER(KKslave,SIGN(K23))+I23*POWER(MUslave,SIGN(D23))*POWER(KLslave,SIGN(E23))*POWER(INslave,SIGN(F23))*POWER(CHslave,SIGN(G23))*POWER(FFslave,SIGN(H23))*POWER(KOslave,SIGN(J23))*POWER(KKslave,SIGN(K23))+J23*POWER(MUslave,SIGN(D23))*POWER(KLslave,SIGN(E23))*POWER(INslave,SIGN(F23))*POWER(CHslave,SIGN(G23))*POWER(FFslave,SIGN(H23))*POWER(GEslave,SIGN(I23))*POWER(KKslave,SIGN(K23))+K23*POWER(MUslave,SIGN(D23))*POWER(KLslave,SIGN(E23))*POWER(INslave,SIGN(F23))*POWER(CHslave,SIGN(G23))*POWER(FFslave,SIGN(H23))*POWER(GEslave,SIGN(I23))*POWER(KOslave,SIGN(J23))</f>
        <v>3200</v>
      </c>
      <c r="P23" s="15">
        <f>E23*J23*KKslave+E23*KOslave*K23+KLslave*J23*K23</f>
        <v>1379</v>
      </c>
      <c r="Q23" s="19">
        <f t="shared" si="3"/>
        <v>180</v>
      </c>
      <c r="R23" s="20">
        <f>SUM(O23:Q23)</f>
        <v>4759</v>
      </c>
      <c r="S23" s="33">
        <f t="shared" si="4"/>
        <v>4.0344610212229464</v>
      </c>
      <c r="T23" s="21">
        <f t="shared" si="5"/>
        <v>3.4772010926665264</v>
      </c>
      <c r="U23" s="34">
        <f t="shared" si="6"/>
        <v>0.68081529733137214</v>
      </c>
      <c r="V23" s="21">
        <f t="shared" si="7"/>
        <v>8.1924774112208461</v>
      </c>
      <c r="W23" s="170">
        <v>0</v>
      </c>
      <c r="X23" s="5">
        <f t="shared" si="8"/>
        <v>8.1924774112208461</v>
      </c>
      <c r="Y23" s="61">
        <f>IF(V23&gt;0,V23,0)*1+IF(V23&gt;12,V23-12,0)*1+IF(V23&gt;13,V23-13,0)*1+IF(V23&gt;14,V23-14,0)*1+IF(V23&gt;15,V23-15,0)*1+IF(V23&gt;16,V23-16,0)*1+IF(V23&gt;17,V23-17,0)*1+IF(V23&gt;18,V23-18,0)*1+IF(V23&gt;19,V23-19,0)*1+IF(V23&gt;20,V23-20,0)*1</f>
        <v>8.1924774112208461</v>
      </c>
      <c r="Z23" s="38">
        <f>IF(W23&gt;0,W23,0)*1+IF(W23&gt;12,W23-12,0)*1+IF(W23&gt;13,W23-13,0)*1+IF(W23&gt;14,W23-14,0)*1+IF(W23&gt;15,W23-15,0)*1+IF(W23&gt;16,W23-16,0)*1+IF(W23&gt;17,W23-17,0)*1+IF(W23&gt;18,W23-18,0)*1+IF(W23&gt;19,W23-19,0)*1+IF(W23&gt;20,W23-20,0)*1</f>
        <v>0</v>
      </c>
      <c r="AA23" s="33">
        <f t="shared" si="0"/>
        <v>8.1924774112208461</v>
      </c>
      <c r="AB23" s="167">
        <f t="shared" si="9"/>
        <v>0</v>
      </c>
    </row>
    <row r="24" spans="1:28" ht="15.75" thickBot="1">
      <c r="A24" s="6" t="s">
        <v>70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21"/>
      <c r="M24" s="21"/>
      <c r="N24" s="35"/>
      <c r="O24" s="15"/>
      <c r="P24" s="15"/>
      <c r="Q24" s="15"/>
      <c r="R24" s="15"/>
      <c r="S24" s="22"/>
      <c r="T24" s="22"/>
      <c r="U24" s="22"/>
      <c r="V24" s="22"/>
      <c r="W24" s="171"/>
      <c r="X24" s="2"/>
      <c r="Y24" s="23"/>
      <c r="Z24" s="37"/>
      <c r="AA24" s="23"/>
      <c r="AB24" s="168"/>
    </row>
    <row r="25" spans="1:28">
      <c r="A25" s="13" t="s">
        <v>24</v>
      </c>
      <c r="B25" s="8" t="s">
        <v>86</v>
      </c>
      <c r="C25" s="54" t="s">
        <v>135</v>
      </c>
      <c r="D25" s="50">
        <f>Konvention_1slave-MUslave</f>
        <v>5</v>
      </c>
      <c r="E25" s="51">
        <f>Konvention_1slave-KLslave</f>
        <v>4</v>
      </c>
      <c r="F25" s="51"/>
      <c r="G25" s="51">
        <f t="shared" ref="G25:G33" si="11">Konvention_1slave-CHslave</f>
        <v>5</v>
      </c>
      <c r="H25" s="51"/>
      <c r="I25" s="51"/>
      <c r="J25" s="51"/>
      <c r="K25" s="52"/>
      <c r="L25" s="23">
        <f>(D25+E25+F25+G25+H25+I25+J25+K25)/3</f>
        <v>4.666666666666667</v>
      </c>
      <c r="M25" s="23">
        <f t="shared" si="1"/>
        <v>9.3333333333333339</v>
      </c>
      <c r="N25" s="24">
        <f t="shared" si="2"/>
        <v>14</v>
      </c>
      <c r="O25" s="11">
        <f>D25*POWER(KLslave,SIGN(E25))*POWER(INslave,SIGN(F25))*POWER(CHslave,SIGN(G25))*POWER(FFslave,SIGN(H25))*POWER(GEslave,SIGN(I25))*POWER(KOslave,SIGN(J25))*POWER(KKslave,SIGN(K25))+E25*POWER(MUslave,SIGN(D25))*POWER(INslave,SIGN(F25))*POWER(CHslave,SIGN(G25))*POWER(FFslave,SIGN(H25))*POWER(GEslave,SIGN(I25))*POWER(KOslave,SIGN(J25))*POWER(KKslave,SIGN(K25))+F25*POWER(MUslave,SIGN(D25))*POWER(KLslave,SIGN(E25))*POWER(CHslave,SIGN(G25))*POWER(FFslave,SIGN(H25))*POWER(GEslave,SIGN(I25))*POWER(KOslave,SIGN(J25))*POWER(KKslave,SIGN(K25))+G25*POWER(MUslave,SIGN(D25))*POWER(KLslave,SIGN(E25))*POWER(INslave,SIGN(F25))*POWER(FFslave,SIGN(H25))*POWER(GEslave,SIGN(I25))*POWER(KOslave,SIGN(J25))*POWER(KKslave,SIGN(K25))+H25*POWER(MUslave,SIGN(D25))*POWER(KLslave,SIGN(E25))*POWER(INslave,SIGN(F25))*POWER(CHslave,SIGN(G25))*POWER(GEslave,SIGN(I25))*POWER(KOslave,SIGN(J25))*POWER(KKslave,SIGN(K25))+I25*POWER(MUslave,SIGN(D25))*POWER(KLslave,SIGN(E25))*POWER(INslave,SIGN(F25))*POWER(CHslave,SIGN(G25))*POWER(FFslave,SIGN(H25))*POWER(KOslave,SIGN(J25))*POWER(KKslave,SIGN(K25))+J25*POWER(MUslave,SIGN(D25))*POWER(KLslave,SIGN(E25))*POWER(INslave,SIGN(F25))*POWER(CHslave,SIGN(G25))*POWER(FFslave,SIGN(H25))*POWER(GEslave,SIGN(I25))*POWER(KKslave,SIGN(K25))+K25*POWER(MUslave,SIGN(D25))*POWER(KLslave,SIGN(E25))*POWER(INslave,SIGN(F25))*POWER(CHslave,SIGN(G25))*POWER(FFslave,SIGN(H25))*POWER(GEslave,SIGN(I25))*POWER(KOslave,SIGN(J25))</f>
        <v>2884</v>
      </c>
      <c r="P25" s="11">
        <f>D25*E25*CHslave+D25*KLslave*G25+MUslave*E25*G25</f>
        <v>935</v>
      </c>
      <c r="Q25" s="52">
        <f t="shared" si="3"/>
        <v>100</v>
      </c>
      <c r="R25" s="50">
        <f>SUM(O25:Q25)</f>
        <v>3919</v>
      </c>
      <c r="S25" s="25">
        <f t="shared" si="4"/>
        <v>3.4342094071616911</v>
      </c>
      <c r="T25" s="26">
        <f t="shared" si="5"/>
        <v>2.2267585268350771</v>
      </c>
      <c r="U25" s="27">
        <f t="shared" si="6"/>
        <v>0.35723398826231184</v>
      </c>
      <c r="V25" s="25">
        <f t="shared" si="7"/>
        <v>6.0182019222590801</v>
      </c>
      <c r="W25" s="170">
        <v>0</v>
      </c>
      <c r="X25" s="3">
        <f t="shared" si="8"/>
        <v>6.0182019222590801</v>
      </c>
      <c r="Y25" s="59">
        <f>IF(V25&gt;0,V25,0)*2+IF(V25&gt;12,V25-12,0)*2+IF(V25&gt;13,V25-13,0)*2+IF(V25&gt;14,V25-14,0)*2+IF(V25&gt;15,V25-15,0)*2+IF(V25&gt;16,V25-16,0)*2+IF(V25&gt;17,V25-17,0)*2+IF(V25&gt;18,V25-18,0)*2+IF(V25&gt;19,V25-19,0)*2+IF(V25&gt;20,V25-20,0)*2</f>
        <v>12.03640384451816</v>
      </c>
      <c r="Z25" s="158">
        <f>IF(W25&gt;0,W25,0)*2+IF(W25&gt;12,W25-12,0)*2+IF(W25&gt;13,W25-13,0)*2+IF(W25&gt;14,W25-14,0)*2+IF(W25&gt;15,W25-15,0)*2+IF(W25&gt;16,W25-16,0)*2+IF(W25&gt;17,W25-17,0)*2+IF(W25&gt;18,W25-18,0)*2+IF(W25&gt;19,W25-19,0)*2+IF(W25&gt;20,W25-20,0)*2</f>
        <v>0</v>
      </c>
      <c r="AA25" s="25">
        <f t="shared" ref="AA25:AA33" si="12">IF((Y25-Z25)&gt;0,Y25-Z25,0)</f>
        <v>12.03640384451816</v>
      </c>
      <c r="AB25" s="165">
        <f t="shared" si="9"/>
        <v>0</v>
      </c>
    </row>
    <row r="26" spans="1:28">
      <c r="A26" s="13" t="s">
        <v>25</v>
      </c>
      <c r="B26" s="9" t="s">
        <v>87</v>
      </c>
      <c r="C26" s="56" t="s">
        <v>135</v>
      </c>
      <c r="D26" s="16">
        <f>Konvention_1slave-MUslave</f>
        <v>5</v>
      </c>
      <c r="E26" s="17"/>
      <c r="F26" s="17"/>
      <c r="G26" s="17">
        <f t="shared" si="11"/>
        <v>5</v>
      </c>
      <c r="H26" s="17"/>
      <c r="I26" s="17"/>
      <c r="J26" s="17"/>
      <c r="K26" s="18"/>
      <c r="L26" s="23">
        <f>(D26+G26+G26)/3</f>
        <v>5</v>
      </c>
      <c r="M26" s="23">
        <f t="shared" si="1"/>
        <v>10</v>
      </c>
      <c r="N26" s="28">
        <f t="shared" si="2"/>
        <v>15</v>
      </c>
      <c r="O26" s="11">
        <f>G26*POWER(MUslave,SIGN(D26))*POWER(KLslave,SIGN(E26))*POWER(INslave,SIGN(F26))*POWER(CHslave,SIGN(G26))*POWER(FFslave,SIGN(H26))*POWER(GEslave,SIGN(I26))*POWER(KOslave,SIGN(J26))*POWER(KKslave,SIGN(K26))+G26*POWER(MUslave,SIGN(D26))*POWER(KLslave,SIGN(E26))*POWER(INslave,SIGN(F26))*POWER(CHslave,SIGN(G26))*POWER(FFslave,SIGN(H26))*POWER(GEslave,SIGN(I26))*POWER(KOslave,SIGN(J26))*POWER(KKslave,SIGN(K26))+D26*POWER(MUslave,SIGN(D26))*POWER(KLslave,SIGN(E26))*POWER(INslave,SIGN(F26))*POWER(CHslave,SIGN(G26))*POWER(FFslave,SIGN(H26))*POWER(GEslave,SIGN(I26)) *POWER(KKslave,SIGN(K26))*POWER(CHslave,SIGN(G26))/ POWER(MUslave,SIGN(D26))</f>
        <v>2940</v>
      </c>
      <c r="P26" s="11">
        <f>D26*G26*CHslave+D26*CHslave*G26+MUslave*G26*G26</f>
        <v>1050</v>
      </c>
      <c r="Q26" s="18">
        <f>IFERROR(D26^SIGN(D26),1)*IFERROR(E26^SIGN(E26),1)*IFERROR(F26^SIGN(F26),1)*IFERROR(G26^SIGN(G26),1)*IFERROR(H26^SIGN(H26),1)*IFERROR(I26^SIGN(I26),1)*IFERROR(J26^SIGN(J26),1)*IFERROR(K26^SIGN(K26),1)*IFERROR(G26^SIGN(G26),1)</f>
        <v>125</v>
      </c>
      <c r="R26" s="16">
        <f t="shared" ref="R26:R32" si="13">SUM(O26:Q26)</f>
        <v>4115</v>
      </c>
      <c r="S26" s="29">
        <f t="shared" si="4"/>
        <v>3.5722964763061968</v>
      </c>
      <c r="T26" s="22">
        <f t="shared" si="5"/>
        <v>2.5516403402187122</v>
      </c>
      <c r="U26" s="30">
        <f t="shared" si="6"/>
        <v>0.45565006075334141</v>
      </c>
      <c r="V26" s="29">
        <f t="shared" si="7"/>
        <v>6.57958687727825</v>
      </c>
      <c r="W26" s="170">
        <v>0</v>
      </c>
      <c r="X26" s="4">
        <f t="shared" si="8"/>
        <v>6.57958687727825</v>
      </c>
      <c r="Y26" s="60">
        <f>IF(V26&gt;0,V26,0)*2+IF(V26&gt;12,V26-12,0)*2+IF(V26&gt;13,V26-13,0)*2+IF(V26&gt;14,V26-14,0)*2+IF(V26&gt;15,V26-15,0)*2+IF(V26&gt;16,V26-16,0)*2+IF(V26&gt;17,V26-17,0)*2+IF(V26&gt;18,V26-18,0)*2+IF(V26&gt;19,V26-19,0)*2+IF(V26&gt;20,V26-20,0)*2</f>
        <v>13.1591737545565</v>
      </c>
      <c r="Z26" s="159">
        <f>IF(W26&gt;0,W26,0)*2+IF(W26&gt;12,W26-12,0)*2+IF(W26&gt;13,W26-13,0)*2+IF(W26&gt;14,W26-14,0)*2+IF(W26&gt;15,W26-15,0)*2+IF(W26&gt;16,W26-16,0)*2+IF(W26&gt;17,W26-17,0)*2+IF(W26&gt;18,W26-18,0)*2+IF(W26&gt;19,W26-19,0)*2+IF(W26&gt;20,W26-20,0)*2</f>
        <v>0</v>
      </c>
      <c r="AA26" s="29">
        <f t="shared" si="12"/>
        <v>13.1591737545565</v>
      </c>
      <c r="AB26" s="166">
        <f t="shared" si="9"/>
        <v>0</v>
      </c>
    </row>
    <row r="27" spans="1:28">
      <c r="A27" s="13" t="s">
        <v>26</v>
      </c>
      <c r="B27" s="9" t="s">
        <v>88</v>
      </c>
      <c r="C27" s="56" t="s">
        <v>135</v>
      </c>
      <c r="D27" s="16">
        <f>Konvention_1slave-MUslave</f>
        <v>5</v>
      </c>
      <c r="E27" s="17"/>
      <c r="F27" s="17">
        <f t="shared" ref="F27:F33" si="14">Konvention_1slave-INslave</f>
        <v>4</v>
      </c>
      <c r="G27" s="17">
        <f t="shared" si="11"/>
        <v>5</v>
      </c>
      <c r="H27" s="17"/>
      <c r="I27" s="17"/>
      <c r="J27" s="17"/>
      <c r="K27" s="18"/>
      <c r="L27" s="23">
        <f t="shared" ref="L27:L33" si="15">(D27+E27+F27+G27+H27+I27+J27+K27)/3</f>
        <v>4.666666666666667</v>
      </c>
      <c r="M27" s="23">
        <f t="shared" si="1"/>
        <v>9.3333333333333339</v>
      </c>
      <c r="N27" s="28">
        <f t="shared" si="2"/>
        <v>14</v>
      </c>
      <c r="O27" s="11">
        <f t="shared" ref="O27:O33" si="16">D27*POWER(KLslave,SIGN(E27))*POWER(INslave,SIGN(F27))*POWER(CHslave,SIGN(G27))*POWER(FFslave,SIGN(H27))*POWER(GEslave,SIGN(I27))*POWER(KOslave,SIGN(J27))*POWER(KKslave,SIGN(K27))+E27*POWER(MUslave,SIGN(D27))*POWER(INslave,SIGN(F27))*POWER(CHslave,SIGN(G27))*POWER(FFslave,SIGN(H27))*POWER(GEslave,SIGN(I27))*POWER(KOslave,SIGN(J27))*POWER(KKslave,SIGN(K27))+F27*POWER(MUslave,SIGN(D27))*POWER(KLslave,SIGN(E27))*POWER(CHslave,SIGN(G27))*POWER(FFslave,SIGN(H27))*POWER(GEslave,SIGN(I27))*POWER(KOslave,SIGN(J27))*POWER(KKslave,SIGN(K27))+G27*POWER(MUslave,SIGN(D27))*POWER(KLslave,SIGN(E27))*POWER(INslave,SIGN(F27))*POWER(FFslave,SIGN(H27))*POWER(GEslave,SIGN(I27))*POWER(KOslave,SIGN(J27))*POWER(KKslave,SIGN(K27))+H27*POWER(MUslave,SIGN(D27))*POWER(KLslave,SIGN(E27))*POWER(INslave,SIGN(F27))*POWER(CHslave,SIGN(G27))*POWER(GEslave,SIGN(I27))*POWER(KOslave,SIGN(J27))*POWER(KKslave,SIGN(K27))+I27*POWER(MUslave,SIGN(D27))*POWER(KLslave,SIGN(E27))*POWER(INslave,SIGN(F27))*POWER(CHslave,SIGN(G27))*POWER(FFslave,SIGN(H27))*POWER(KOslave,SIGN(J27))*POWER(KKslave,SIGN(K27))+J27*POWER(MUslave,SIGN(D27))*POWER(KLslave,SIGN(E27))*POWER(INslave,SIGN(F27))*POWER(CHslave,SIGN(G27))*POWER(FFslave,SIGN(H27))*POWER(GEslave,SIGN(I27))*POWER(KKslave,SIGN(K27))+K27*POWER(MUslave,SIGN(D27))*POWER(KLslave,SIGN(E27))*POWER(INslave,SIGN(F27))*POWER(CHslave,SIGN(G27))*POWER(FFslave,SIGN(H27))*POWER(GEslave,SIGN(I27))*POWER(KOslave,SIGN(J27))</f>
        <v>2884</v>
      </c>
      <c r="P27" s="11">
        <f>D27*F27*CHslave+D27*INslave*G27+MUslave*F27*G27</f>
        <v>935</v>
      </c>
      <c r="Q27" s="18">
        <f t="shared" si="3"/>
        <v>100</v>
      </c>
      <c r="R27" s="16">
        <f t="shared" si="13"/>
        <v>3919</v>
      </c>
      <c r="S27" s="29">
        <f t="shared" si="4"/>
        <v>3.4342094071616911</v>
      </c>
      <c r="T27" s="22">
        <f t="shared" si="5"/>
        <v>2.2267585268350771</v>
      </c>
      <c r="U27" s="30">
        <f t="shared" si="6"/>
        <v>0.35723398826231184</v>
      </c>
      <c r="V27" s="29">
        <f t="shared" si="7"/>
        <v>6.0182019222590801</v>
      </c>
      <c r="W27" s="170">
        <v>0</v>
      </c>
      <c r="X27" s="4">
        <f t="shared" si="8"/>
        <v>6.0182019222590801</v>
      </c>
      <c r="Y27" s="60">
        <f>IF(V27&gt;0,V27,0)*2+IF(V27&gt;12,V27-12,0)*2+IF(V27&gt;13,V27-13,0)*2+IF(V27&gt;14,V27-14,0)*2+IF(V27&gt;15,V27-15,0)*2+IF(V27&gt;16,V27-16,0)*2+IF(V27&gt;17,V27-17,0)*2+IF(V27&gt;18,V27-18,0)*2+IF(V27&gt;19,V27-19,0)*2+IF(V27&gt;20,V27-20,0)*2</f>
        <v>12.03640384451816</v>
      </c>
      <c r="Z27" s="159">
        <f>IF(W27&gt;0,W27,0)*2+IF(W27&gt;12,W27-12,0)*2+IF(W27&gt;13,W27-13,0)*2+IF(W27&gt;14,W27-14,0)*2+IF(W27&gt;15,W27-15,0)*2+IF(W27&gt;16,W27-16,0)*2+IF(W27&gt;17,W27-17,0)*2+IF(W27&gt;18,W27-18,0)*2+IF(W27&gt;19,W27-19,0)*2+IF(W27&gt;20,W27-20,0)*2</f>
        <v>0</v>
      </c>
      <c r="AA27" s="29">
        <f t="shared" si="12"/>
        <v>12.03640384451816</v>
      </c>
      <c r="AB27" s="166">
        <f t="shared" si="9"/>
        <v>0</v>
      </c>
    </row>
    <row r="28" spans="1:28">
      <c r="A28" s="13" t="s">
        <v>27</v>
      </c>
      <c r="B28" s="9" t="s">
        <v>89</v>
      </c>
      <c r="C28" s="56" t="s">
        <v>135</v>
      </c>
      <c r="D28" s="16"/>
      <c r="E28" s="17">
        <f>Konvention_1slave-KLslave</f>
        <v>4</v>
      </c>
      <c r="F28" s="17">
        <f t="shared" si="14"/>
        <v>4</v>
      </c>
      <c r="G28" s="17">
        <f t="shared" si="11"/>
        <v>5</v>
      </c>
      <c r="H28" s="17"/>
      <c r="I28" s="17"/>
      <c r="J28" s="17"/>
      <c r="K28" s="18"/>
      <c r="L28" s="23">
        <f t="shared" si="15"/>
        <v>4.333333333333333</v>
      </c>
      <c r="M28" s="23">
        <f t="shared" si="1"/>
        <v>8.6666666666666661</v>
      </c>
      <c r="N28" s="28">
        <f t="shared" si="2"/>
        <v>13</v>
      </c>
      <c r="O28" s="11">
        <f t="shared" si="16"/>
        <v>2805</v>
      </c>
      <c r="P28" s="11">
        <f>E28*F28*CHslave+E28*INslave*G28+KLslave*F28*G28</f>
        <v>824</v>
      </c>
      <c r="Q28" s="18">
        <f t="shared" si="3"/>
        <v>80</v>
      </c>
      <c r="R28" s="16">
        <f t="shared" si="13"/>
        <v>3709</v>
      </c>
      <c r="S28" s="29">
        <f t="shared" si="4"/>
        <v>3.2771636559719601</v>
      </c>
      <c r="T28" s="22">
        <f t="shared" si="5"/>
        <v>1.9254066684640962</v>
      </c>
      <c r="U28" s="30">
        <f t="shared" si="6"/>
        <v>0.28039902938797517</v>
      </c>
      <c r="V28" s="29">
        <f t="shared" si="7"/>
        <v>5.4829693538240312</v>
      </c>
      <c r="W28" s="170">
        <v>0</v>
      </c>
      <c r="X28" s="4">
        <f t="shared" si="8"/>
        <v>5.4829693538240312</v>
      </c>
      <c r="Y28" s="60">
        <f>IF(V28&gt;0,V28,0)*2+IF(V28&gt;12,V28-12,0)*2+IF(V28&gt;13,V28-13,0)*2+IF(V28&gt;14,V28-14,0)*2+IF(V28&gt;15,V28-15,0)*2+IF(V28&gt;16,V28-16,0)*2+IF(V28&gt;17,V28-17,0)*2+IF(V28&gt;18,V28-18,0)*2+IF(V28&gt;19,V28-19,0)*2+IF(V28&gt;20,V28-20,0)*2</f>
        <v>10.965938707648062</v>
      </c>
      <c r="Z28" s="159">
        <f>IF(W28&gt;0,W28,0)*2+IF(W28&gt;12,W28-12,0)*2+IF(W28&gt;13,W28-13,0)*2+IF(W28&gt;14,W28-14,0)*2+IF(W28&gt;15,W28-15,0)*2+IF(W28&gt;16,W28-16,0)*2+IF(W28&gt;17,W28-17,0)*2+IF(W28&gt;18,W28-18,0)*2+IF(W28&gt;19,W28-19,0)*2+IF(W28&gt;20,W28-20,0)*2</f>
        <v>0</v>
      </c>
      <c r="AA28" s="29">
        <f t="shared" si="12"/>
        <v>10.965938707648062</v>
      </c>
      <c r="AB28" s="166">
        <f t="shared" si="9"/>
        <v>0</v>
      </c>
    </row>
    <row r="29" spans="1:28">
      <c r="A29" s="13" t="s">
        <v>28</v>
      </c>
      <c r="B29" s="9" t="s">
        <v>89</v>
      </c>
      <c r="C29" s="56" t="s">
        <v>138</v>
      </c>
      <c r="D29" s="16"/>
      <c r="E29" s="17">
        <f>Konvention_1slave-KLslave</f>
        <v>4</v>
      </c>
      <c r="F29" s="17">
        <f t="shared" si="14"/>
        <v>4</v>
      </c>
      <c r="G29" s="17">
        <f t="shared" si="11"/>
        <v>5</v>
      </c>
      <c r="H29" s="17"/>
      <c r="I29" s="17"/>
      <c r="J29" s="17"/>
      <c r="K29" s="18"/>
      <c r="L29" s="23">
        <f t="shared" si="15"/>
        <v>4.333333333333333</v>
      </c>
      <c r="M29" s="23">
        <f t="shared" si="1"/>
        <v>8.6666666666666661</v>
      </c>
      <c r="N29" s="28">
        <f t="shared" si="2"/>
        <v>13</v>
      </c>
      <c r="O29" s="11">
        <f t="shared" si="16"/>
        <v>2805</v>
      </c>
      <c r="P29" s="11">
        <f>E29*F29*CHslave+E29*INslave*G29+KLslave*F29*G29</f>
        <v>824</v>
      </c>
      <c r="Q29" s="18">
        <f t="shared" si="3"/>
        <v>80</v>
      </c>
      <c r="R29" s="16">
        <f t="shared" si="13"/>
        <v>3709</v>
      </c>
      <c r="S29" s="29">
        <f t="shared" si="4"/>
        <v>3.2771636559719601</v>
      </c>
      <c r="T29" s="22">
        <f t="shared" si="5"/>
        <v>1.9254066684640962</v>
      </c>
      <c r="U29" s="30">
        <f t="shared" si="6"/>
        <v>0.28039902938797517</v>
      </c>
      <c r="V29" s="29">
        <f t="shared" si="7"/>
        <v>5.4829693538240312</v>
      </c>
      <c r="W29" s="170">
        <v>0</v>
      </c>
      <c r="X29" s="4">
        <f t="shared" si="8"/>
        <v>5.4829693538240312</v>
      </c>
      <c r="Y29" s="60">
        <f>IF(V29&gt;0,V29,0)*3+IF(V29&gt;12,V29-12,0)*3+IF(V29&gt;13,V29-13,0)*3+IF(V29&gt;14,V29-14,0)*3+IF(V29&gt;15,V29-15,0)*3+IF(V29&gt;16,V29-16,0)*3+IF(V29&gt;17,V29-17,0)*3+IF(V29&gt;18,V29-18,0)*3+IF(V29&gt;19,V29-19,0)*3+IF(V29&gt;20,V29-20,0)*3</f>
        <v>16.448908061472093</v>
      </c>
      <c r="Z29" s="159">
        <f>IF(W29&gt;0,W29,0)*3+IF(W29&gt;12,W29-12,0)*3+IF(W29&gt;13,W29-13,0)*3+IF(W29&gt;14,W29-14,0)*3+IF(W29&gt;15,W29-15,0)*3+IF(W29&gt;16,W29-16,0)*3+IF(W29&gt;17,W29-17,0)*3+IF(W29&gt;18,W29-18,0)*3+IF(W29&gt;19,W29-19,0)*3+IF(W29&gt;20,W29-20,0)*3</f>
        <v>0</v>
      </c>
      <c r="AA29" s="29">
        <f t="shared" si="12"/>
        <v>16.448908061472093</v>
      </c>
      <c r="AB29" s="166">
        <f t="shared" si="9"/>
        <v>0</v>
      </c>
    </row>
    <row r="30" spans="1:28">
      <c r="A30" s="13" t="s">
        <v>29</v>
      </c>
      <c r="B30" s="9" t="s">
        <v>89</v>
      </c>
      <c r="C30" s="56" t="s">
        <v>138</v>
      </c>
      <c r="D30" s="16"/>
      <c r="E30" s="17">
        <f>Konvention_1slave-KLslave</f>
        <v>4</v>
      </c>
      <c r="F30" s="17">
        <f t="shared" si="14"/>
        <v>4</v>
      </c>
      <c r="G30" s="17">
        <f t="shared" si="11"/>
        <v>5</v>
      </c>
      <c r="H30" s="17"/>
      <c r="I30" s="17"/>
      <c r="J30" s="17"/>
      <c r="K30" s="18"/>
      <c r="L30" s="23">
        <f t="shared" si="15"/>
        <v>4.333333333333333</v>
      </c>
      <c r="M30" s="23">
        <f t="shared" si="1"/>
        <v>8.6666666666666661</v>
      </c>
      <c r="N30" s="28">
        <f t="shared" si="2"/>
        <v>13</v>
      </c>
      <c r="O30" s="11">
        <f t="shared" si="16"/>
        <v>2805</v>
      </c>
      <c r="P30" s="11">
        <f>E30*F30*CHslave+E30*INslave*G30+KLslave*F30*G30</f>
        <v>824</v>
      </c>
      <c r="Q30" s="18">
        <f t="shared" si="3"/>
        <v>80</v>
      </c>
      <c r="R30" s="16">
        <f t="shared" si="13"/>
        <v>3709</v>
      </c>
      <c r="S30" s="29">
        <f t="shared" si="4"/>
        <v>3.2771636559719601</v>
      </c>
      <c r="T30" s="22">
        <f t="shared" si="5"/>
        <v>1.9254066684640962</v>
      </c>
      <c r="U30" s="30">
        <f t="shared" si="6"/>
        <v>0.28039902938797517</v>
      </c>
      <c r="V30" s="29">
        <f t="shared" si="7"/>
        <v>5.4829693538240312</v>
      </c>
      <c r="W30" s="170">
        <v>0</v>
      </c>
      <c r="X30" s="4">
        <f t="shared" si="8"/>
        <v>5.4829693538240312</v>
      </c>
      <c r="Y30" s="60">
        <f>IF(V30&gt;0,V30,0)*3+IF(V30&gt;12,V30-12,0)*3+IF(V30&gt;13,V30-13,0)*3+IF(V30&gt;14,V30-14,0)*3+IF(V30&gt;15,V30-15,0)*3+IF(V30&gt;16,V30-16,0)*3+IF(V30&gt;17,V30-17,0)*3+IF(V30&gt;18,V30-18,0)*3+IF(V30&gt;19,V30-19,0)*3+IF(V30&gt;20,V30-20,0)*3</f>
        <v>16.448908061472093</v>
      </c>
      <c r="Z30" s="159">
        <f>IF(W30&gt;0,W30,0)*3+IF(W30&gt;12,W30-12,0)*3+IF(W30&gt;13,W30-13,0)*3+IF(W30&gt;14,W30-14,0)*3+IF(W30&gt;15,W30-15,0)*3+IF(W30&gt;16,W30-16,0)*3+IF(W30&gt;17,W30-17,0)*3+IF(W30&gt;18,W30-18,0)*3+IF(W30&gt;19,W30-19,0)*3+IF(W30&gt;20,W30-20,0)*3</f>
        <v>0</v>
      </c>
      <c r="AA30" s="29">
        <f t="shared" si="12"/>
        <v>16.448908061472093</v>
      </c>
      <c r="AB30" s="166">
        <f t="shared" si="9"/>
        <v>0</v>
      </c>
    </row>
    <row r="31" spans="1:28">
      <c r="A31" s="13" t="s">
        <v>30</v>
      </c>
      <c r="B31" s="9" t="s">
        <v>88</v>
      </c>
      <c r="C31" s="56" t="s">
        <v>138</v>
      </c>
      <c r="D31" s="16">
        <f>Konvention_1slave-MUslave</f>
        <v>5</v>
      </c>
      <c r="E31" s="17"/>
      <c r="F31" s="17">
        <f t="shared" si="14"/>
        <v>4</v>
      </c>
      <c r="G31" s="17">
        <f t="shared" si="11"/>
        <v>5</v>
      </c>
      <c r="H31" s="17"/>
      <c r="I31" s="17"/>
      <c r="J31" s="17"/>
      <c r="K31" s="18"/>
      <c r="L31" s="23">
        <f t="shared" si="15"/>
        <v>4.666666666666667</v>
      </c>
      <c r="M31" s="23">
        <f t="shared" si="1"/>
        <v>9.3333333333333339</v>
      </c>
      <c r="N31" s="28">
        <f t="shared" si="2"/>
        <v>14</v>
      </c>
      <c r="O31" s="11">
        <f t="shared" si="16"/>
        <v>2884</v>
      </c>
      <c r="P31" s="11">
        <f>D31*F31*CHslave+D31*INslave*G31+MUslave*F31*G31</f>
        <v>935</v>
      </c>
      <c r="Q31" s="18">
        <f t="shared" si="3"/>
        <v>100</v>
      </c>
      <c r="R31" s="16">
        <f t="shared" si="13"/>
        <v>3919</v>
      </c>
      <c r="S31" s="29">
        <f t="shared" si="4"/>
        <v>3.4342094071616911</v>
      </c>
      <c r="T31" s="22">
        <f t="shared" si="5"/>
        <v>2.2267585268350771</v>
      </c>
      <c r="U31" s="30">
        <f t="shared" si="6"/>
        <v>0.35723398826231184</v>
      </c>
      <c r="V31" s="29">
        <f t="shared" si="7"/>
        <v>6.0182019222590801</v>
      </c>
      <c r="W31" s="170">
        <v>0</v>
      </c>
      <c r="X31" s="4">
        <f t="shared" si="8"/>
        <v>6.0182019222590801</v>
      </c>
      <c r="Y31" s="60">
        <f>IF(V31&gt;0,V31,0)*3+IF(V31&gt;12,V31-12,0)*3+IF(V31&gt;13,V31-13,0)*3+IF(V31&gt;14,V31-14,0)*3+IF(V31&gt;15,V31-15,0)*3+IF(V31&gt;16,V31-16,0)*3+IF(V31&gt;17,V31-17,0)*3+IF(V31&gt;18,V31-18,0)*3+IF(V31&gt;19,V31-19,0)*3+IF(V31&gt;20,V31-20,0)*3</f>
        <v>18.054605766777239</v>
      </c>
      <c r="Z31" s="159">
        <f>IF(W31&gt;0,W31,0)*3+IF(W31&gt;12,W31-12,0)*3+IF(W31&gt;13,W31-13,0)*3+IF(W31&gt;14,W31-14,0)*3+IF(W31&gt;15,W31-15,0)*3+IF(W31&gt;16,W31-16,0)*3+IF(W31&gt;17,W31-17,0)*3+IF(W31&gt;18,W31-18,0)*3+IF(W31&gt;19,W31-19,0)*3+IF(W31&gt;20,W31-20,0)*3</f>
        <v>0</v>
      </c>
      <c r="AA31" s="29">
        <f t="shared" si="12"/>
        <v>18.054605766777239</v>
      </c>
      <c r="AB31" s="166">
        <f t="shared" si="9"/>
        <v>0</v>
      </c>
    </row>
    <row r="32" spans="1:28">
      <c r="A32" s="13" t="s">
        <v>31</v>
      </c>
      <c r="B32" s="9" t="s">
        <v>90</v>
      </c>
      <c r="C32" s="56" t="s">
        <v>135</v>
      </c>
      <c r="D32" s="16"/>
      <c r="E32" s="17"/>
      <c r="F32" s="17">
        <f t="shared" si="14"/>
        <v>4</v>
      </c>
      <c r="G32" s="17">
        <f t="shared" si="11"/>
        <v>5</v>
      </c>
      <c r="H32" s="17"/>
      <c r="I32" s="17">
        <f>Konvention_1slave-GEslave</f>
        <v>5</v>
      </c>
      <c r="J32" s="17"/>
      <c r="K32" s="18"/>
      <c r="L32" s="23">
        <f t="shared" si="15"/>
        <v>4.666666666666667</v>
      </c>
      <c r="M32" s="23">
        <f t="shared" si="1"/>
        <v>9.3333333333333339</v>
      </c>
      <c r="N32" s="28">
        <f t="shared" si="2"/>
        <v>14</v>
      </c>
      <c r="O32" s="11">
        <f t="shared" si="16"/>
        <v>2884</v>
      </c>
      <c r="P32" s="11">
        <f>F32*G32*GEslave+F32*CHslave*I32+INslave*G32*I32</f>
        <v>935</v>
      </c>
      <c r="Q32" s="18">
        <f t="shared" si="3"/>
        <v>100</v>
      </c>
      <c r="R32" s="16">
        <f t="shared" si="13"/>
        <v>3919</v>
      </c>
      <c r="S32" s="29">
        <f t="shared" si="4"/>
        <v>3.4342094071616911</v>
      </c>
      <c r="T32" s="22">
        <f t="shared" si="5"/>
        <v>2.2267585268350771</v>
      </c>
      <c r="U32" s="30">
        <f t="shared" si="6"/>
        <v>0.35723398826231184</v>
      </c>
      <c r="V32" s="29">
        <f t="shared" si="7"/>
        <v>6.0182019222590801</v>
      </c>
      <c r="W32" s="170">
        <v>0</v>
      </c>
      <c r="X32" s="4">
        <f t="shared" si="8"/>
        <v>6.0182019222590801</v>
      </c>
      <c r="Y32" s="60">
        <f>IF(V32&gt;0,V32,0)*2+IF(V32&gt;12,V32-12,0)*2+IF(V32&gt;13,V32-13,0)*2+IF(V32&gt;14,V32-14,0)*2+IF(V32&gt;15,V32-15,0)*2+IF(V32&gt;16,V32-16,0)*2+IF(V32&gt;17,V32-17,0)*2+IF(V32&gt;18,V32-18,0)*2+IF(V32&gt;19,V32-19,0)*2+IF(V32&gt;20,V32-20,0)*2</f>
        <v>12.03640384451816</v>
      </c>
      <c r="Z32" s="159">
        <f>IF(W32&gt;0,W32,0)*2+IF(W32&gt;12,W32-12,0)*2+IF(W32&gt;13,W32-13,0)*2+IF(W32&gt;14,W32-14,0)*2+IF(W32&gt;15,W32-15,0)*2+IF(W32&gt;16,W32-16,0)*2+IF(W32&gt;17,W32-17,0)*2+IF(W32&gt;18,W32-18,0)*2+IF(W32&gt;19,W32-19,0)*2+IF(W32&gt;20,W32-20,0)*2</f>
        <v>0</v>
      </c>
      <c r="AA32" s="29">
        <f t="shared" si="12"/>
        <v>12.03640384451816</v>
      </c>
      <c r="AB32" s="166">
        <f t="shared" si="9"/>
        <v>0</v>
      </c>
    </row>
    <row r="33" spans="1:28" ht="15.75" thickBot="1">
      <c r="A33" s="13" t="s">
        <v>38</v>
      </c>
      <c r="B33" s="10" t="s">
        <v>88</v>
      </c>
      <c r="C33" s="49" t="s">
        <v>137</v>
      </c>
      <c r="D33" s="20">
        <f>Konvention_1slave-MUslave</f>
        <v>5</v>
      </c>
      <c r="E33" s="15"/>
      <c r="F33" s="15">
        <f t="shared" si="14"/>
        <v>4</v>
      </c>
      <c r="G33" s="15">
        <f t="shared" si="11"/>
        <v>5</v>
      </c>
      <c r="H33" s="15"/>
      <c r="I33" s="15"/>
      <c r="J33" s="15"/>
      <c r="K33" s="19"/>
      <c r="L33" s="33">
        <f t="shared" si="15"/>
        <v>4.666666666666667</v>
      </c>
      <c r="M33" s="21">
        <f t="shared" si="1"/>
        <v>9.3333333333333339</v>
      </c>
      <c r="N33" s="32">
        <f t="shared" si="2"/>
        <v>14</v>
      </c>
      <c r="O33" s="15">
        <f t="shared" si="16"/>
        <v>2884</v>
      </c>
      <c r="P33" s="15">
        <f>D33*F33*CHslave+D33*INslave*G33+MUslave*F33*G33</f>
        <v>935</v>
      </c>
      <c r="Q33" s="19">
        <f t="shared" si="3"/>
        <v>100</v>
      </c>
      <c r="R33" s="20">
        <f>SUM(O33:Q33)</f>
        <v>3919</v>
      </c>
      <c r="S33" s="33">
        <f t="shared" si="4"/>
        <v>3.4342094071616911</v>
      </c>
      <c r="T33" s="21">
        <f t="shared" si="5"/>
        <v>2.2267585268350771</v>
      </c>
      <c r="U33" s="34">
        <f t="shared" si="6"/>
        <v>0.35723398826231184</v>
      </c>
      <c r="V33" s="33">
        <f t="shared" si="7"/>
        <v>6.0182019222590801</v>
      </c>
      <c r="W33" s="170">
        <v>0</v>
      </c>
      <c r="X33" s="5">
        <f t="shared" si="8"/>
        <v>6.0182019222590801</v>
      </c>
      <c r="Y33" s="61">
        <f>IF(V33&gt;0,V33,0)*4+IF(V33&gt;12,V33-12,0)*4+IF(V33&gt;13,V33-13,0)*4+IF(V33&gt;14,V33-14,0)*4+IF(V33&gt;15,V33-15,0)*4+IF(V33&gt;16,V33-16,0)*4+IF(V33&gt;17,V33-17,0)*4+IF(V33&gt;18,V33-18,0)*4+IF(V33&gt;19,V33-19,0)*4+IF(V33&gt;20,V33-20,0)*4</f>
        <v>24.072807689036321</v>
      </c>
      <c r="Z33" s="38">
        <f>IF(W33&gt;0,W33,0)*4+IF(W33&gt;12,W33-12,0)*4+IF(W33&gt;13,W33-13,0)*4+IF(W33&gt;14,W33-14,0)*4+IF(W33&gt;15,W33-15,0)*4+IF(W33&gt;16,W33-16,0)*4+IF(W33&gt;17,W33-17,0)*4+IF(W33&gt;18,W33-18,0)*4+IF(W33&gt;19,W33-19,0)*4+IF(W33&gt;20,W33-20,0)*4</f>
        <v>0</v>
      </c>
      <c r="AA33" s="33">
        <f t="shared" si="12"/>
        <v>24.072807689036321</v>
      </c>
      <c r="AB33" s="167">
        <f t="shared" si="9"/>
        <v>0</v>
      </c>
    </row>
    <row r="34" spans="1:28" ht="15.75" thickBot="1">
      <c r="A34" s="6" t="s">
        <v>71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1"/>
      <c r="M34" s="21"/>
      <c r="N34" s="35"/>
      <c r="O34" s="15"/>
      <c r="P34" s="15"/>
      <c r="Q34" s="15"/>
      <c r="R34" s="15"/>
      <c r="S34" s="22"/>
      <c r="T34" s="22"/>
      <c r="U34" s="22"/>
      <c r="V34" s="22"/>
      <c r="W34" s="171"/>
      <c r="X34" s="2"/>
      <c r="Y34" s="23"/>
      <c r="Z34" s="37"/>
      <c r="AA34" s="23"/>
      <c r="AB34" s="168"/>
    </row>
    <row r="35" spans="1:28">
      <c r="A35" s="13" t="s">
        <v>32</v>
      </c>
      <c r="B35" s="8" t="s">
        <v>9</v>
      </c>
      <c r="C35" s="54" t="s">
        <v>138</v>
      </c>
      <c r="D35" s="50">
        <f>Konvention_1slave-MUslave</f>
        <v>5</v>
      </c>
      <c r="E35" s="51"/>
      <c r="F35" s="51">
        <f>Konvention_1slave-INslave</f>
        <v>4</v>
      </c>
      <c r="G35" s="51"/>
      <c r="H35" s="51"/>
      <c r="I35" s="51">
        <f>Konvention_1slave-GEslave</f>
        <v>5</v>
      </c>
      <c r="J35" s="51"/>
      <c r="K35" s="52"/>
      <c r="L35" s="23">
        <f>(D35+E35+F35+G35+H35+I35+J35+K35)/3</f>
        <v>4.666666666666667</v>
      </c>
      <c r="M35" s="23">
        <f t="shared" si="1"/>
        <v>9.3333333333333339</v>
      </c>
      <c r="N35" s="24">
        <f t="shared" si="2"/>
        <v>14</v>
      </c>
      <c r="O35" s="11">
        <f>D35*POWER(KLslave,SIGN(E35))*POWER(INslave,SIGN(F35))*POWER(CHslave,SIGN(G35))*POWER(FFslave,SIGN(H35))*POWER(GEslave,SIGN(I35))*POWER(KOslave,SIGN(J35))*POWER(KKslave,SIGN(K35))+E35*POWER(MUslave,SIGN(D35))*POWER(INslave,SIGN(F35))*POWER(CHslave,SIGN(G35))*POWER(FFslave,SIGN(H35))*POWER(GEslave,SIGN(I35))*POWER(KOslave,SIGN(J35))*POWER(KKslave,SIGN(K35))+F35*POWER(MUslave,SIGN(D35))*POWER(KLslave,SIGN(E35))*POWER(CHslave,SIGN(G35))*POWER(FFslave,SIGN(H35))*POWER(GEslave,SIGN(I35))*POWER(KOslave,SIGN(J35))*POWER(KKslave,SIGN(K35))+G35*POWER(MUslave,SIGN(D35))*POWER(KLslave,SIGN(E35))*POWER(INslave,SIGN(F35))*POWER(FFslave,SIGN(H35))*POWER(GEslave,SIGN(I35))*POWER(KOslave,SIGN(J35))*POWER(KKslave,SIGN(K35))+H35*POWER(MUslave,SIGN(D35))*POWER(KLslave,SIGN(E35))*POWER(INslave,SIGN(F35))*POWER(CHslave,SIGN(G35))*POWER(GEslave,SIGN(I35))*POWER(KOslave,SIGN(J35))*POWER(KKslave,SIGN(K35))+I35*POWER(MUslave,SIGN(D35))*POWER(KLslave,SIGN(E35))*POWER(INslave,SIGN(F35))*POWER(CHslave,SIGN(G35))*POWER(FFslave,SIGN(H35))*POWER(KOslave,SIGN(J35))*POWER(KKslave,SIGN(K35))+J35*POWER(MUslave,SIGN(D35))*POWER(KLslave,SIGN(E35))*POWER(INslave,SIGN(F35))*POWER(CHslave,SIGN(G35))*POWER(FFslave,SIGN(H35))*POWER(GEslave,SIGN(I35))*POWER(KKslave,SIGN(K35))+K35*POWER(MUslave,SIGN(D35))*POWER(KLslave,SIGN(E35))*POWER(INslave,SIGN(F35))*POWER(CHslave,SIGN(G35))*POWER(FFslave,SIGN(H35))*POWER(GEslave,SIGN(I35))*POWER(KOslave,SIGN(J35))</f>
        <v>2884</v>
      </c>
      <c r="P35" s="11">
        <f>D35*F35*GEslave+D35*INslave*I35+MUslave*F35*I35</f>
        <v>935</v>
      </c>
      <c r="Q35" s="52">
        <f t="shared" si="3"/>
        <v>100</v>
      </c>
      <c r="R35" s="50">
        <f t="shared" ref="R35:R41" si="17">SUM(O35:Q35)</f>
        <v>3919</v>
      </c>
      <c r="S35" s="25">
        <f t="shared" si="4"/>
        <v>3.4342094071616911</v>
      </c>
      <c r="T35" s="26">
        <f t="shared" si="5"/>
        <v>2.2267585268350771</v>
      </c>
      <c r="U35" s="27">
        <f t="shared" si="6"/>
        <v>0.35723398826231184</v>
      </c>
      <c r="V35" s="25">
        <f t="shared" si="7"/>
        <v>6.0182019222590801</v>
      </c>
      <c r="W35" s="170">
        <v>0</v>
      </c>
      <c r="X35" s="3">
        <f t="shared" si="8"/>
        <v>6.0182019222590801</v>
      </c>
      <c r="Y35" s="59">
        <f>IF(V35&gt;0,V35,0)*3+IF(V35&gt;12,V35-12,0)*3+IF(V35&gt;13,V35-13,0)*3+IF(V35&gt;14,V35-14,0)*3+IF(V35&gt;15,V35-15,0)*3+IF(V35&gt;16,V35-16,0)*3+IF(V35&gt;17,V35-17,0)*3+IF(V35&gt;18,V35-18,0)*3+IF(V35&gt;19,V35-19,0)*3+IF(V35&gt;20,V35-20,0)*3</f>
        <v>18.054605766777239</v>
      </c>
      <c r="Z35" s="158">
        <f>IF(W35&gt;0,W35,0)*3+IF(W35&gt;12,W35-12,0)*3+IF(W35&gt;13,W35-13,0)*3+IF(W35&gt;14,W35-14,0)*3+IF(W35&gt;15,W35-15,0)*3+IF(W35&gt;16,W35-16,0)*3+IF(W35&gt;17,W35-17,0)*3+IF(W35&gt;18,W35-18,0)*3+IF(W35&gt;19,W35-19,0)*3+IF(W35&gt;20,W35-20,0)*3</f>
        <v>0</v>
      </c>
      <c r="AA35" s="25">
        <f t="shared" ref="AA35:AA41" si="18">IF((Y35-Z35)&gt;0,Y35-Z35,0)</f>
        <v>18.054605766777239</v>
      </c>
      <c r="AB35" s="165">
        <f t="shared" si="9"/>
        <v>0</v>
      </c>
    </row>
    <row r="36" spans="1:28">
      <c r="A36" s="13" t="s">
        <v>33</v>
      </c>
      <c r="B36" s="9" t="s">
        <v>91</v>
      </c>
      <c r="C36" s="56" t="s">
        <v>136</v>
      </c>
      <c r="D36" s="16"/>
      <c r="E36" s="17">
        <f>Konvention_1slave-KLslave</f>
        <v>4</v>
      </c>
      <c r="F36" s="17"/>
      <c r="G36" s="17"/>
      <c r="H36" s="17">
        <f>Konvention_1slave-FFslave</f>
        <v>5</v>
      </c>
      <c r="I36" s="17"/>
      <c r="J36" s="17"/>
      <c r="K36" s="18">
        <f>Konvention_1slave-KKslave</f>
        <v>9</v>
      </c>
      <c r="L36" s="23">
        <f>(D36+E36+F36+G36+H36+I36+J36+K36)/3</f>
        <v>6</v>
      </c>
      <c r="M36" s="23">
        <f t="shared" si="1"/>
        <v>12</v>
      </c>
      <c r="N36" s="28">
        <f t="shared" si="2"/>
        <v>18</v>
      </c>
      <c r="O36" s="11">
        <f>D36*POWER(KLslave,SIGN(E36))*POWER(INslave,SIGN(F36))*POWER(CHslave,SIGN(G36))*POWER(FFslave,SIGN(H36))*POWER(GEslave,SIGN(I36))*POWER(KOslave,SIGN(J36))*POWER(KKslave,SIGN(K36))+E36*POWER(MUslave,SIGN(D36))*POWER(INslave,SIGN(F36))*POWER(CHslave,SIGN(G36))*POWER(FFslave,SIGN(H36))*POWER(GEslave,SIGN(I36))*POWER(KOslave,SIGN(J36))*POWER(KKslave,SIGN(K36))+F36*POWER(MUslave,SIGN(D36))*POWER(KLslave,SIGN(E36))*POWER(CHslave,SIGN(G36))*POWER(FFslave,SIGN(H36))*POWER(GEslave,SIGN(I36))*POWER(KOslave,SIGN(J36))*POWER(KKslave,SIGN(K36))+G36*POWER(MUslave,SIGN(D36))*POWER(KLslave,SIGN(E36))*POWER(INslave,SIGN(F36))*POWER(FFslave,SIGN(H36))*POWER(GEslave,SIGN(I36))*POWER(KOslave,SIGN(J36))*POWER(KKslave,SIGN(K36))+H36*POWER(MUslave,SIGN(D36))*POWER(KLslave,SIGN(E36))*POWER(INslave,SIGN(F36))*POWER(CHslave,SIGN(G36))*POWER(GEslave,SIGN(I36))*POWER(KOslave,SIGN(J36))*POWER(KKslave,SIGN(K36))+I36*POWER(MUslave,SIGN(D36))*POWER(KLslave,SIGN(E36))*POWER(INslave,SIGN(F36))*POWER(CHslave,SIGN(G36))*POWER(FFslave,SIGN(H36))*POWER(KOslave,SIGN(J36))*POWER(KKslave,SIGN(K36))+J36*POWER(MUslave,SIGN(D36))*POWER(KLslave,SIGN(E36))*POWER(INslave,SIGN(F36))*POWER(CHslave,SIGN(G36))*POWER(FFslave,SIGN(H36))*POWER(GEslave,SIGN(I36))*POWER(KKslave,SIGN(K36))+K36*POWER(MUslave,SIGN(D36))*POWER(KLslave,SIGN(E36))*POWER(INslave,SIGN(F36))*POWER(CHslave,SIGN(G36))*POWER(FFslave,SIGN(H36))*POWER(GEslave,SIGN(I36))*POWER(KOslave,SIGN(J36))</f>
        <v>3200</v>
      </c>
      <c r="P36" s="11">
        <f>E36*H36*KKslave+E36*FFslave*K36+KLslave*H36*K36</f>
        <v>1379</v>
      </c>
      <c r="Q36" s="18">
        <f t="shared" si="3"/>
        <v>180</v>
      </c>
      <c r="R36" s="16">
        <f t="shared" si="17"/>
        <v>4759</v>
      </c>
      <c r="S36" s="29">
        <f t="shared" si="4"/>
        <v>4.0344610212229464</v>
      </c>
      <c r="T36" s="22">
        <f t="shared" si="5"/>
        <v>3.4772010926665264</v>
      </c>
      <c r="U36" s="30">
        <f t="shared" si="6"/>
        <v>0.68081529733137214</v>
      </c>
      <c r="V36" s="29">
        <f t="shared" si="7"/>
        <v>8.1924774112208461</v>
      </c>
      <c r="W36" s="170">
        <v>0</v>
      </c>
      <c r="X36" s="4">
        <f t="shared" si="8"/>
        <v>8.1924774112208461</v>
      </c>
      <c r="Y36" s="60">
        <f>IF(V36&gt;0,V36,0)*1+IF(V36&gt;12,V36-12,0)*1+IF(V36&gt;13,V36-13,0)*1+IF(V36&gt;14,V36-14,0)*1+IF(V36&gt;15,V36-15,0)*1+IF(V36&gt;16,V36-16,0)*1+IF(V36&gt;17,V36-17,0)*1+IF(V36&gt;18,V36-18,0)*1+IF(V36&gt;19,V36-19,0)*1+IF(V36&gt;20,V36-20,0)*1</f>
        <v>8.1924774112208461</v>
      </c>
      <c r="Z36" s="159">
        <f>IF(W36&gt;0,W36,0)*1+IF(W36&gt;12,W36-12,0)*1+IF(W36&gt;13,W36-13,0)*1+IF(W36&gt;14,W36-14,0)*1+IF(W36&gt;15,W36-15,0)*1+IF(W36&gt;16,W36-16,0)*1+IF(W36&gt;17,W36-17,0)*1+IF(W36&gt;18,W36-18,0)*1+IF(W36&gt;19,W36-19,0)*1+IF(W36&gt;20,W36-20,0)*1</f>
        <v>0</v>
      </c>
      <c r="AA36" s="29">
        <f t="shared" si="18"/>
        <v>8.1924774112208461</v>
      </c>
      <c r="AB36" s="166">
        <f t="shared" si="9"/>
        <v>0</v>
      </c>
    </row>
    <row r="37" spans="1:28">
      <c r="A37" s="13" t="s">
        <v>34</v>
      </c>
      <c r="B37" s="9" t="s">
        <v>92</v>
      </c>
      <c r="C37" s="56" t="s">
        <v>136</v>
      </c>
      <c r="D37" s="16"/>
      <c r="E37" s="17"/>
      <c r="F37" s="17"/>
      <c r="G37" s="17"/>
      <c r="H37" s="17">
        <f>Konvention_1slave-FFslave</f>
        <v>5</v>
      </c>
      <c r="I37" s="17">
        <f>Konvention_1slave-GEslave</f>
        <v>5</v>
      </c>
      <c r="J37" s="17">
        <f>Konvention_1slave-KOslave</f>
        <v>5</v>
      </c>
      <c r="K37" s="18"/>
      <c r="L37" s="23">
        <f>(D37+E37+F37+G37+H37+I37+J37+K37)/3</f>
        <v>5</v>
      </c>
      <c r="M37" s="23">
        <f t="shared" si="1"/>
        <v>10</v>
      </c>
      <c r="N37" s="28">
        <f t="shared" si="2"/>
        <v>15</v>
      </c>
      <c r="O37" s="11">
        <f>D37*POWER(KLslave,SIGN(E37))*POWER(INslave,SIGN(F37))*POWER(CHslave,SIGN(G37))*POWER(FFslave,SIGN(H37))*POWER(GEslave,SIGN(I37))*POWER(KOslave,SIGN(J37))*POWER(KKslave,SIGN(K37))+E37*POWER(MUslave,SIGN(D37))*POWER(INslave,SIGN(F37))*POWER(CHslave,SIGN(G37))*POWER(FFslave,SIGN(H37))*POWER(GEslave,SIGN(I37))*POWER(KOslave,SIGN(J37))*POWER(KKslave,SIGN(K37))+F37*POWER(MUslave,SIGN(D37))*POWER(KLslave,SIGN(E37))*POWER(CHslave,SIGN(G37))*POWER(FFslave,SIGN(H37))*POWER(GEslave,SIGN(I37))*POWER(KOslave,SIGN(J37))*POWER(KKslave,SIGN(K37))+G37*POWER(MUslave,SIGN(D37))*POWER(KLslave,SIGN(E37))*POWER(INslave,SIGN(F37))*POWER(FFslave,SIGN(H37))*POWER(GEslave,SIGN(I37))*POWER(KOslave,SIGN(J37))*POWER(KKslave,SIGN(K37))+H37*POWER(MUslave,SIGN(D37))*POWER(KLslave,SIGN(E37))*POWER(INslave,SIGN(F37))*POWER(CHslave,SIGN(G37))*POWER(GEslave,SIGN(I37))*POWER(KOslave,SIGN(J37))*POWER(KKslave,SIGN(K37))+I37*POWER(MUslave,SIGN(D37))*POWER(KLslave,SIGN(E37))*POWER(INslave,SIGN(F37))*POWER(CHslave,SIGN(G37))*POWER(FFslave,SIGN(H37))*POWER(KOslave,SIGN(J37))*POWER(KKslave,SIGN(K37))+J37*POWER(MUslave,SIGN(D37))*POWER(KLslave,SIGN(E37))*POWER(INslave,SIGN(F37))*POWER(CHslave,SIGN(G37))*POWER(FFslave,SIGN(H37))*POWER(GEslave,SIGN(I37))*POWER(KKslave,SIGN(K37))+K37*POWER(MUslave,SIGN(D37))*POWER(KLslave,SIGN(E37))*POWER(INslave,SIGN(F37))*POWER(CHslave,SIGN(G37))*POWER(FFslave,SIGN(H37))*POWER(GEslave,SIGN(I37))*POWER(KOslave,SIGN(J37))</f>
        <v>2940</v>
      </c>
      <c r="P37" s="11">
        <f>H37*I37*KOslave+H37*GEslave*J37+FFslave*I37*J37</f>
        <v>1050</v>
      </c>
      <c r="Q37" s="18">
        <f t="shared" si="3"/>
        <v>125</v>
      </c>
      <c r="R37" s="16">
        <f t="shared" si="17"/>
        <v>4115</v>
      </c>
      <c r="S37" s="29">
        <f t="shared" si="4"/>
        <v>3.5722964763061968</v>
      </c>
      <c r="T37" s="22">
        <f t="shared" si="5"/>
        <v>2.5516403402187122</v>
      </c>
      <c r="U37" s="30">
        <f t="shared" si="6"/>
        <v>0.45565006075334141</v>
      </c>
      <c r="V37" s="29">
        <f t="shared" si="7"/>
        <v>6.57958687727825</v>
      </c>
      <c r="W37" s="170">
        <v>0</v>
      </c>
      <c r="X37" s="4">
        <f t="shared" si="8"/>
        <v>6.57958687727825</v>
      </c>
      <c r="Y37" s="60">
        <f>IF(V37&gt;0,V37,0)*1+IF(V37&gt;12,V37-12,0)*1+IF(V37&gt;13,V37-13,0)*1+IF(V37&gt;14,V37-14,0)*1+IF(V37&gt;15,V37-15,0)*1+IF(V37&gt;16,V37-16,0)*1+IF(V37&gt;17,V37-17,0)*1+IF(V37&gt;18,V37-18,0)*1+IF(V37&gt;19,V37-19,0)*1+IF(V37&gt;20,V37-20,0)*1</f>
        <v>6.57958687727825</v>
      </c>
      <c r="Z37" s="159">
        <f>IF(W37&gt;0,W37,0)*1+IF(W37&gt;12,W37-12,0)*1+IF(W37&gt;13,W37-13,0)*1+IF(W37&gt;14,W37-14,0)*1+IF(W37&gt;15,W37-15,0)*1+IF(W37&gt;16,W37-16,0)*1+IF(W37&gt;17,W37-17,0)*1+IF(W37&gt;18,W37-18,0)*1+IF(W37&gt;19,W37-19,0)*1+IF(W37&gt;20,W37-20,0)*1</f>
        <v>0</v>
      </c>
      <c r="AA37" s="29">
        <f t="shared" si="18"/>
        <v>6.57958687727825</v>
      </c>
      <c r="AB37" s="166">
        <f t="shared" si="9"/>
        <v>0</v>
      </c>
    </row>
    <row r="38" spans="1:28">
      <c r="A38" s="13" t="s">
        <v>35</v>
      </c>
      <c r="B38" s="9" t="s">
        <v>82</v>
      </c>
      <c r="C38" s="56" t="s">
        <v>135</v>
      </c>
      <c r="D38" s="16"/>
      <c r="E38" s="17">
        <f>Konvention_1slave-KLslave</f>
        <v>4</v>
      </c>
      <c r="F38" s="17">
        <f>Konvention_1slave-INslave</f>
        <v>4</v>
      </c>
      <c r="G38" s="17"/>
      <c r="H38" s="17"/>
      <c r="I38" s="17"/>
      <c r="J38" s="17"/>
      <c r="K38" s="18"/>
      <c r="L38" s="23">
        <f>(E38+F38+F38)/3</f>
        <v>4</v>
      </c>
      <c r="M38" s="23">
        <f t="shared" si="1"/>
        <v>8</v>
      </c>
      <c r="N38" s="28">
        <f t="shared" si="2"/>
        <v>12</v>
      </c>
      <c r="O38" s="11">
        <f>F38*POWER(MUslave,SIGN(D38))*POWER(KLslave,SIGN(E38))*POWER(INslave,SIGN(F38))*POWER(CHslave,SIGN(G38))*POWER(FFslave,SIGN(H38))*POWER(GEslave,SIGN(I38))*POWER(KOslave,SIGN(J38))*POWER(KKslave,SIGN(K38))+F38*POWER(MUslave,SIGN(D38))*POWER(KLslave,SIGN(E38))*POWER(INslave,SIGN(F38))*POWER(CHslave,SIGN(G38))*POWER(FFslave,SIGN(H38))*POWER(GEslave,SIGN(I38))*POWER(KOslave,SIGN(J38))*POWER(KKslave,SIGN(K38))+E38*POWER(MUslave,SIGN(D38))*POWER(KLslave,SIGN(E38))*POWER(INslave,SIGN(F38))*POWER(CHslave,SIGN(G38))*POWER(FFslave,SIGN(H38))*POWER(GEslave,SIGN(I38)) *POWER(KKslave,SIGN(K38))*POWER(INslave,SIGN(F38)) / POWER(KLslave,SIGN(E38))</f>
        <v>2700</v>
      </c>
      <c r="P38" s="11">
        <f>E38*F38*INslave+E38*INslave*F38+KLslave*F38*F38</f>
        <v>720</v>
      </c>
      <c r="Q38" s="18">
        <f>IFERROR(D38^SIGN(D38),1)*IFERROR(E38^SIGN(E38),1)*IFERROR(F38^SIGN(F38),1)*IFERROR(G38^SIGN(G38),1)*IFERROR(H38^SIGN(H38),1)*IFERROR(I38^SIGN(I38),1)*IFERROR(J38^SIGN(J38),1)*IFERROR(K38^SIGN(K38),1)*IFERROR(F38^SIGN(F38),1)</f>
        <v>64</v>
      </c>
      <c r="R38" s="16">
        <f t="shared" si="17"/>
        <v>3484</v>
      </c>
      <c r="S38" s="29">
        <f t="shared" si="4"/>
        <v>3.0998851894374284</v>
      </c>
      <c r="T38" s="22">
        <f t="shared" si="5"/>
        <v>1.6532721010332951</v>
      </c>
      <c r="U38" s="30">
        <f t="shared" si="6"/>
        <v>0.22043628013777267</v>
      </c>
      <c r="V38" s="29">
        <f t="shared" si="7"/>
        <v>4.9735935706084966</v>
      </c>
      <c r="W38" s="170">
        <v>0</v>
      </c>
      <c r="X38" s="4">
        <f t="shared" si="8"/>
        <v>4.9735935706084966</v>
      </c>
      <c r="Y38" s="60">
        <f>IF(V38&gt;0,V38,0)*2+IF(V38&gt;12,V38-12,0)*2+IF(V38&gt;13,V38-13,0)*2+IF(V38&gt;14,V38-14,0)*2+IF(V38&gt;15,V38-15,0)*2+IF(V38&gt;16,V38-16,0)*2+IF(V38&gt;17,V38-17,0)*2+IF(V38&gt;18,V38-18,0)*2+IF(V38&gt;19,V38-19,0)*2+IF(V38&gt;20,V38-20,0)*2</f>
        <v>9.9471871412169932</v>
      </c>
      <c r="Z38" s="159">
        <f>IF(W38&gt;0,W38,0)*2+IF(W38&gt;12,W38-12,0)*2+IF(W38&gt;13,W38-13,0)*2+IF(W38&gt;14,W38-14,0)*2+IF(W38&gt;15,W38-15,0)*2+IF(W38&gt;16,W38-16,0)*2+IF(W38&gt;17,W38-17,0)*2+IF(W38&gt;18,W38-18,0)*2+IF(W38&gt;19,W38-19,0)*2+IF(W38&gt;20,W38-20,0)*2</f>
        <v>0</v>
      </c>
      <c r="AA38" s="29">
        <f t="shared" si="18"/>
        <v>9.9471871412169932</v>
      </c>
      <c r="AB38" s="166">
        <f t="shared" si="9"/>
        <v>0</v>
      </c>
    </row>
    <row r="39" spans="1:28">
      <c r="A39" s="13" t="s">
        <v>68</v>
      </c>
      <c r="B39" s="9" t="s">
        <v>93</v>
      </c>
      <c r="C39" s="56" t="s">
        <v>138</v>
      </c>
      <c r="D39" s="16"/>
      <c r="E39" s="17">
        <f>Konvention_1slave-KLslave</f>
        <v>4</v>
      </c>
      <c r="F39" s="17"/>
      <c r="G39" s="17"/>
      <c r="H39" s="17">
        <f>Konvention_1slave-FFslave</f>
        <v>5</v>
      </c>
      <c r="I39" s="17"/>
      <c r="J39" s="17">
        <f>Konvention_1slave-KOslave</f>
        <v>5</v>
      </c>
      <c r="K39" s="18"/>
      <c r="L39" s="23">
        <f>(D39+E39+F39+G39+H39+I39+J39+K39)/3</f>
        <v>4.666666666666667</v>
      </c>
      <c r="M39" s="23">
        <f t="shared" si="1"/>
        <v>9.3333333333333339</v>
      </c>
      <c r="N39" s="28">
        <f t="shared" si="2"/>
        <v>14</v>
      </c>
      <c r="O39" s="11">
        <f>D39*POWER(KLslave,SIGN(E39))*POWER(INslave,SIGN(F39))*POWER(CHslave,SIGN(G39))*POWER(FFslave,SIGN(H39))*POWER(GEslave,SIGN(I39))*POWER(KOslave,SIGN(J39))*POWER(KKslave,SIGN(K39))+E39*POWER(MUslave,SIGN(D39))*POWER(INslave,SIGN(F39))*POWER(CHslave,SIGN(G39))*POWER(FFslave,SIGN(H39))*POWER(GEslave,SIGN(I39))*POWER(KOslave,SIGN(J39))*POWER(KKslave,SIGN(K39))+F39*POWER(MUslave,SIGN(D39))*POWER(KLslave,SIGN(E39))*POWER(CHslave,SIGN(G39))*POWER(FFslave,SIGN(H39))*POWER(GEslave,SIGN(I39))*POWER(KOslave,SIGN(J39))*POWER(KKslave,SIGN(K39))+G39*POWER(MUslave,SIGN(D39))*POWER(KLslave,SIGN(E39))*POWER(INslave,SIGN(F39))*POWER(FFslave,SIGN(H39))*POWER(GEslave,SIGN(I39))*POWER(KOslave,SIGN(J39))*POWER(KKslave,SIGN(K39))+H39*POWER(MUslave,SIGN(D39))*POWER(KLslave,SIGN(E39))*POWER(INslave,SIGN(F39))*POWER(CHslave,SIGN(G39))*POWER(GEslave,SIGN(I39))*POWER(KOslave,SIGN(J39))*POWER(KKslave,SIGN(K39))+I39*POWER(MUslave,SIGN(D39))*POWER(KLslave,SIGN(E39))*POWER(INslave,SIGN(F39))*POWER(CHslave,SIGN(G39))*POWER(FFslave,SIGN(H39))*POWER(KOslave,SIGN(J39))*POWER(KKslave,SIGN(K39))+J39*POWER(MUslave,SIGN(D39))*POWER(KLslave,SIGN(E39))*POWER(INslave,SIGN(F39))*POWER(CHslave,SIGN(G39))*POWER(FFslave,SIGN(H39))*POWER(GEslave,SIGN(I39))*POWER(KKslave,SIGN(K39))+K39*POWER(MUslave,SIGN(D39))*POWER(KLslave,SIGN(E39))*POWER(INslave,SIGN(F39))*POWER(CHslave,SIGN(G39))*POWER(FFslave,SIGN(H39))*POWER(GEslave,SIGN(I39))*POWER(KOslave,SIGN(J39))</f>
        <v>2884</v>
      </c>
      <c r="P39" s="11">
        <f>E39*H39*KOslave+E39*FFslave*J39+KLslave*H39*J39</f>
        <v>935</v>
      </c>
      <c r="Q39" s="18">
        <f>IFERROR(D39^SIGN(D39),1)*IFERROR(E39^SIGN(E39),1)*IFERROR(F39^SIGN(F39),1)*IFERROR(G39^SIGN(G39),1)*IFERROR(H39^SIGN(H39),1)*IFERROR(I39^SIGN(I39),1)*IFERROR(J39^SIGN(J39),1)*IFERROR(K39^SIGN(K39),1)</f>
        <v>100</v>
      </c>
      <c r="R39" s="16">
        <f t="shared" si="17"/>
        <v>3919</v>
      </c>
      <c r="S39" s="29">
        <f t="shared" si="4"/>
        <v>3.4342094071616911</v>
      </c>
      <c r="T39" s="22">
        <f t="shared" si="5"/>
        <v>2.2267585268350771</v>
      </c>
      <c r="U39" s="30">
        <f t="shared" si="6"/>
        <v>0.35723398826231184</v>
      </c>
      <c r="V39" s="29">
        <f t="shared" si="7"/>
        <v>6.0182019222590801</v>
      </c>
      <c r="W39" s="170">
        <v>0</v>
      </c>
      <c r="X39" s="4">
        <f t="shared" si="8"/>
        <v>6.0182019222590801</v>
      </c>
      <c r="Y39" s="60">
        <f>IF(V39&gt;0,V39,0)*3+IF(V39&gt;12,V39-12,0)*3+IF(V39&gt;13,V39-13,0)*3+IF(V39&gt;14,V39-14,0)*3+IF(V39&gt;15,V39-15,0)*3+IF(V39&gt;16,V39-16,0)*3+IF(V39&gt;17,V39-17,0)*3+IF(V39&gt;18,V39-18,0)*3+IF(V39&gt;19,V39-19,0)*3+IF(V39&gt;20,V39-20,0)*3</f>
        <v>18.054605766777239</v>
      </c>
      <c r="Z39" s="159">
        <f>IF(W39&gt;0,W39,0)*3+IF(W39&gt;12,W39-12,0)*3+IF(W39&gt;13,W39-13,0)*3+IF(W39&gt;14,W39-14,0)*3+IF(W39&gt;15,W39-15,0)*3+IF(W39&gt;16,W39-16,0)*3+IF(W39&gt;17,W39-17,0)*3+IF(W39&gt;18,W39-18,0)*3+IF(W39&gt;19,W39-19,0)*3+IF(W39&gt;20,W39-20,0)*3</f>
        <v>0</v>
      </c>
      <c r="AA39" s="29">
        <f t="shared" si="18"/>
        <v>18.054605766777239</v>
      </c>
      <c r="AB39" s="166">
        <f t="shared" si="9"/>
        <v>0</v>
      </c>
    </row>
    <row r="40" spans="1:28">
      <c r="A40" s="13" t="s">
        <v>36</v>
      </c>
      <c r="B40" s="9" t="s">
        <v>94</v>
      </c>
      <c r="C40" s="56" t="s">
        <v>138</v>
      </c>
      <c r="D40" s="16">
        <f>Konvention_1slave-MUslave</f>
        <v>5</v>
      </c>
      <c r="E40" s="17"/>
      <c r="F40" s="17"/>
      <c r="G40" s="17">
        <f>Konvention_1slave-CHslave</f>
        <v>5</v>
      </c>
      <c r="H40" s="17"/>
      <c r="I40" s="17"/>
      <c r="J40" s="17"/>
      <c r="K40" s="18"/>
      <c r="L40" s="23">
        <f>(D40+D40+G40)/3</f>
        <v>5</v>
      </c>
      <c r="M40" s="23">
        <f t="shared" si="1"/>
        <v>10</v>
      </c>
      <c r="N40" s="28">
        <f t="shared" si="2"/>
        <v>15</v>
      </c>
      <c r="O40" s="11">
        <f>D40*POWER(MUslave,SIGN(D40))*POWER(KLslave,SIGN(E40))*POWER(INslave,SIGN(F40))*POWER(CHslave,SIGN(G40))*POWER(FFslave,SIGN(H40))*POWER(GEslave,SIGN(I40))*POWER(KOslave,SIGN(J40))*POWER(KKslave,SIGN(K40))+D40*POWER(MUslave,SIGN(D40))*POWER(KLslave,SIGN(E40))*POWER(INslave,SIGN(F40))*POWER(CHslave,SIGN(G40))*POWER(FFslave,SIGN(H40))*POWER(GEslave,SIGN(I40))*POWER(KOslave,SIGN(J40))*POWER(KKslave,SIGN(K40))+G40*POWER(MUslave,SIGN(D40))*POWER(KLslave,SIGN(E40))*POWER(INslave,SIGN(F40))*POWER(CHslave,SIGN(G40))*POWER(FFslave,SIGN(H40))*POWER(GEslave,SIGN(I40))*POWER(KKslave,SIGN(K40))*POWER(MUslave,SIGN(D40))/POWER(CHslave,SIGN(G40))</f>
        <v>2940</v>
      </c>
      <c r="P40" s="11">
        <f>D40*D40*CHslave+D40*MUslave*G40+MUslave*D40*G40</f>
        <v>1050</v>
      </c>
      <c r="Q40" s="18">
        <f>IFERROR(D40^SIGN(D40),1)*IFERROR(E40^SIGN(E40),1)*IFERROR(F40^SIGN(F40),1)*IFERROR(G40^SIGN(G40),1)*IFERROR(H40^SIGN(H40),1)*IFERROR(I40^SIGN(I40),1)*IFERROR(J40^SIGN(J40),1)*IFERROR(K40^SIGN(K40),1)*IFERROR(D40^SIGN(D40),1)</f>
        <v>125</v>
      </c>
      <c r="R40" s="16">
        <f t="shared" si="17"/>
        <v>4115</v>
      </c>
      <c r="S40" s="29">
        <f t="shared" si="4"/>
        <v>3.5722964763061968</v>
      </c>
      <c r="T40" s="22">
        <f t="shared" si="5"/>
        <v>2.5516403402187122</v>
      </c>
      <c r="U40" s="30">
        <f t="shared" si="6"/>
        <v>0.45565006075334141</v>
      </c>
      <c r="V40" s="29">
        <f t="shared" si="7"/>
        <v>6.57958687727825</v>
      </c>
      <c r="W40" s="170">
        <v>0</v>
      </c>
      <c r="X40" s="4">
        <f t="shared" si="8"/>
        <v>6.57958687727825</v>
      </c>
      <c r="Y40" s="60">
        <f>IF(V40&gt;0,V40,0)*3+IF(V40&gt;12,V40-12,0)*3+IF(V40&gt;13,V40-13,0)*3+IF(V40&gt;14,V40-14,0)*3+IF(V40&gt;15,V40-15,0)*3+IF(V40&gt;16,V40-16,0)*3+IF(V40&gt;17,V40-17,0)*3+IF(V40&gt;18,V40-18,0)*3+IF(V40&gt;19,V40-19,0)*3+IF(V40&gt;20,V40-20,0)*3</f>
        <v>19.738760631834751</v>
      </c>
      <c r="Z40" s="159">
        <f>IF(W40&gt;0,W40,0)*3+IF(W40&gt;12,W40-12,0)*3+IF(W40&gt;13,W40-13,0)*3+IF(W40&gt;14,W40-14,0)*3+IF(W40&gt;15,W40-15,0)*3+IF(W40&gt;16,W40-16,0)*3+IF(W40&gt;17,W40-17,0)*3+IF(W40&gt;18,W40-18,0)*3+IF(W40&gt;19,W40-19,0)*3+IF(W40&gt;20,W40-20,0)*3</f>
        <v>0</v>
      </c>
      <c r="AA40" s="29">
        <f t="shared" si="18"/>
        <v>19.738760631834751</v>
      </c>
      <c r="AB40" s="166">
        <f t="shared" si="9"/>
        <v>0</v>
      </c>
    </row>
    <row r="41" spans="1:28" ht="15.75" thickBot="1">
      <c r="A41" s="36" t="s">
        <v>37</v>
      </c>
      <c r="B41" s="10" t="s">
        <v>95</v>
      </c>
      <c r="C41" s="49" t="s">
        <v>138</v>
      </c>
      <c r="D41" s="20">
        <f>Konvention_1slave-MUslave</f>
        <v>5</v>
      </c>
      <c r="E41" s="15"/>
      <c r="F41" s="15"/>
      <c r="G41" s="15"/>
      <c r="H41" s="15"/>
      <c r="I41" s="15">
        <f>Konvention_1slave-GEslave</f>
        <v>5</v>
      </c>
      <c r="J41" s="15">
        <f>Konvention_1slave-KOslave</f>
        <v>5</v>
      </c>
      <c r="K41" s="19"/>
      <c r="L41" s="33">
        <f>(D41+E41+F41+G41+H41+I41+J41+K41)/3</f>
        <v>5</v>
      </c>
      <c r="M41" s="21">
        <f t="shared" si="1"/>
        <v>10</v>
      </c>
      <c r="N41" s="32">
        <f t="shared" si="2"/>
        <v>15</v>
      </c>
      <c r="O41" s="15">
        <f>D41*POWER(KLslave,SIGN(E41))*POWER(INslave,SIGN(F41))*POWER(CHslave,SIGN(G41))*POWER(FFslave,SIGN(H41))*POWER(GEslave,SIGN(I41))*POWER(KOslave,SIGN(J41))*POWER(KKslave,SIGN(K41))+E41*POWER(MUslave,SIGN(D41))*POWER(INslave,SIGN(F41))*POWER(CHslave,SIGN(G41))*POWER(FFslave,SIGN(H41))*POWER(GEslave,SIGN(I41))*POWER(KOslave,SIGN(J41))*POWER(KKslave,SIGN(K41))+F41*POWER(MUslave,SIGN(D41))*POWER(KLslave,SIGN(E41))*POWER(CHslave,SIGN(G41))*POWER(FFslave,SIGN(H41))*POWER(GEslave,SIGN(I41))*POWER(KOslave,SIGN(J41))*POWER(KKslave,SIGN(K41))+G41*POWER(MUslave,SIGN(D41))*POWER(KLslave,SIGN(E41))*POWER(INslave,SIGN(F41))*POWER(FFslave,SIGN(H41))*POWER(GEslave,SIGN(I41))*POWER(KOslave,SIGN(J41))*POWER(KKslave,SIGN(K41))+H41*POWER(MUslave,SIGN(D41))*POWER(KLslave,SIGN(E41))*POWER(INslave,SIGN(F41))*POWER(CHslave,SIGN(G41))*POWER(GEslave,SIGN(I41))*POWER(KOslave,SIGN(J41))*POWER(KKslave,SIGN(K41))+I41*POWER(MUslave,SIGN(D41))*POWER(KLslave,SIGN(E41))*POWER(INslave,SIGN(F41))*POWER(CHslave,SIGN(G41))*POWER(FFslave,SIGN(H41))*POWER(KOslave,SIGN(J41))*POWER(KKslave,SIGN(K41))+J41*POWER(MUslave,SIGN(D41))*POWER(KLslave,SIGN(E41))*POWER(INslave,SIGN(F41))*POWER(CHslave,SIGN(G41))*POWER(FFslave,SIGN(H41))*POWER(GEslave,SIGN(I41))*POWER(KKslave,SIGN(K41))+K41*POWER(MUslave,SIGN(D41))*POWER(KLslave,SIGN(E41))*POWER(INslave,SIGN(F41))*POWER(CHslave,SIGN(G41))*POWER(FFslave,SIGN(H41))*POWER(GEslave,SIGN(I41))*POWER(KOslave,SIGN(J41))</f>
        <v>2940</v>
      </c>
      <c r="P41" s="15">
        <f>D41*I41*KOslave+D41*GEslave*J41+MUslave*I41*J41</f>
        <v>1050</v>
      </c>
      <c r="Q41" s="19">
        <f t="shared" si="3"/>
        <v>125</v>
      </c>
      <c r="R41" s="20">
        <f t="shared" si="17"/>
        <v>4115</v>
      </c>
      <c r="S41" s="33">
        <f t="shared" si="4"/>
        <v>3.5722964763061968</v>
      </c>
      <c r="T41" s="21">
        <f t="shared" si="5"/>
        <v>2.5516403402187122</v>
      </c>
      <c r="U41" s="34">
        <f t="shared" si="6"/>
        <v>0.45565006075334141</v>
      </c>
      <c r="V41" s="33">
        <f t="shared" si="7"/>
        <v>6.57958687727825</v>
      </c>
      <c r="W41" s="170">
        <v>0</v>
      </c>
      <c r="X41" s="5">
        <f t="shared" si="8"/>
        <v>6.57958687727825</v>
      </c>
      <c r="Y41" s="61">
        <f>IF(V41&gt;0,V41,0)*3+IF(V41&gt;12,V41-12,0)*3+IF(V41&gt;13,V41-13,0)*3+IF(V41&gt;14,V41-14,0)*3+IF(V41&gt;15,V41-15,0)*3+IF(V41&gt;16,V41-16,0)*3+IF(V41&gt;17,V41-17,0)*3+IF(V41&gt;18,V41-18,0)*3+IF(V41&gt;19,V41-19,0)*3+IF(V41&gt;20,V41-20,0)*3</f>
        <v>19.738760631834751</v>
      </c>
      <c r="Z41" s="38">
        <f>IF(W41&gt;0,W41,0)*3+IF(W41&gt;12,W41-12,0)*3+IF(W41&gt;13,W41-13,0)*3+IF(W41&gt;14,W41-14,0)*3+IF(W41&gt;15,W41-15,0)*3+IF(W41&gt;16,W41-16,0)*3+IF(W41&gt;17,W41-17,0)*3+IF(W41&gt;18,W41-18,0)*3+IF(W41&gt;19,W41-19,0)*3+IF(W41&gt;20,W41-20,0)*3</f>
        <v>0</v>
      </c>
      <c r="AA41" s="33">
        <f t="shared" si="18"/>
        <v>19.738760631834751</v>
      </c>
      <c r="AB41" s="167">
        <f t="shared" si="9"/>
        <v>0</v>
      </c>
    </row>
    <row r="42" spans="1:28" ht="15.75" thickBot="1">
      <c r="A42" s="6" t="s">
        <v>72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1"/>
      <c r="M42" s="21"/>
      <c r="N42" s="35"/>
      <c r="O42" s="15"/>
      <c r="P42" s="15"/>
      <c r="Q42" s="15"/>
      <c r="R42" s="15"/>
      <c r="S42" s="22"/>
      <c r="T42" s="22"/>
      <c r="U42" s="22"/>
      <c r="V42" s="22"/>
      <c r="W42" s="171"/>
      <c r="X42" s="2"/>
      <c r="Y42" s="23"/>
      <c r="Z42" s="37"/>
      <c r="AA42" s="23"/>
      <c r="AB42" s="168"/>
    </row>
    <row r="43" spans="1:28">
      <c r="A43" s="13" t="s">
        <v>39</v>
      </c>
      <c r="B43" s="8" t="s">
        <v>96</v>
      </c>
      <c r="C43" s="54" t="s">
        <v>136</v>
      </c>
      <c r="D43" s="50"/>
      <c r="E43" s="51">
        <f t="shared" ref="E43:E54" si="19">Konvention_1slave-KLslave</f>
        <v>4</v>
      </c>
      <c r="F43" s="51">
        <f t="shared" ref="F43:F48" si="20">Konvention_1slave-INslave</f>
        <v>4</v>
      </c>
      <c r="G43" s="51"/>
      <c r="H43" s="51"/>
      <c r="I43" s="51"/>
      <c r="J43" s="51"/>
      <c r="K43" s="52"/>
      <c r="L43" s="23">
        <f>(E43+E43+F43)/3</f>
        <v>4</v>
      </c>
      <c r="M43" s="23">
        <f t="shared" si="1"/>
        <v>8</v>
      </c>
      <c r="N43" s="24">
        <f t="shared" si="2"/>
        <v>12</v>
      </c>
      <c r="O43" s="11">
        <f>E43*POWER(MUslave,SIGN(D43))*POWER(KLslave,SIGN(E43))*POWER(INslave,SIGN(F43))*POWER(CHslave,SIGN(G43))*POWER(FFslave,SIGN(H43))*POWER(GEslave,SIGN(I43))*POWER(KOslave,SIGN(J43))*POWER(KKslave,SIGN(K43))+E43*POWER(MUslave,SIGN(D43))*POWER(KLslave,SIGN(E43))*POWER(INslave,SIGN(F43))*POWER(CHslave,SIGN(G43))*POWER(FFslave,SIGN(H43))*POWER(GEslave,SIGN(I43))*POWER(KOslave,SIGN(J43))*POWER(KKslave,SIGN(K43))+F43*POWER(MUslave,SIGN(D43))*POWER(KLslave,SIGN(E43))*POWER(INslave,SIGN(F43))*POWER(CHslave,SIGN(G43))*POWER(FFslave,SIGN(H43))*POWER(GEslave,SIGN(I43))*POWER(KKslave,SIGN(K43))*POWER(KLslave,SIGN(E43))/POWER(INslave,SIGN(F43))</f>
        <v>2700</v>
      </c>
      <c r="P43" s="11">
        <f>E43*E43*INslave+E43*KLslave*F43+KLslave*E43*F43</f>
        <v>720</v>
      </c>
      <c r="Q43" s="52">
        <f>IFERROR(D43^SIGN(D43),1)*IFERROR(E43^SIGN(E43),1)*IFERROR(F43^SIGN(F43),1)*IFERROR(G43^SIGN(G43),1)*IFERROR(H43^SIGN(H43),1)*IFERROR(I43^SIGN(I43),1)*IFERROR(J43^SIGN(J43),1)*IFERROR(K43^SIGN(K43),1)*IFERROR(E43^SIGN(E43),1)</f>
        <v>64</v>
      </c>
      <c r="R43" s="50">
        <f>SUM(O43:Q43)</f>
        <v>3484</v>
      </c>
      <c r="S43" s="25">
        <f t="shared" si="4"/>
        <v>3.0998851894374284</v>
      </c>
      <c r="T43" s="26">
        <f t="shared" si="5"/>
        <v>1.6532721010332951</v>
      </c>
      <c r="U43" s="27">
        <f t="shared" si="6"/>
        <v>0.22043628013777267</v>
      </c>
      <c r="V43" s="25">
        <f t="shared" si="7"/>
        <v>4.9735935706084966</v>
      </c>
      <c r="W43" s="170">
        <v>0</v>
      </c>
      <c r="X43" s="3">
        <f t="shared" si="8"/>
        <v>4.9735935706084966</v>
      </c>
      <c r="Y43" s="59">
        <f>IF(V43&gt;0,V43,0)*1+IF(V43&gt;12,V43-12,0)*1+IF(V43&gt;13,V43-13,0)*1+IF(V43&gt;14,V43-14,0)*1+IF(V43&gt;15,V43-15,0)*1+IF(V43&gt;16,V43-16,0)*1+IF(V43&gt;17,V43-17,0)*1+IF(V43&gt;18,V43-18,0)*1+IF(V43&gt;19,V43-19,0)*1+IF(V43&gt;20,V43-20,0)*1</f>
        <v>4.9735935706084966</v>
      </c>
      <c r="Z43" s="158">
        <f>IF(W43&gt;0,W43,0)*1+IF(W43&gt;12,W43-12,0)*1+IF(W43&gt;13,W43-13,0)*1+IF(W43&gt;14,W43-14,0)*1+IF(W43&gt;15,W43-15,0)*1+IF(W43&gt;16,W43-16,0)*1+IF(W43&gt;17,W43-17,0)*1+IF(W43&gt;18,W43-18,0)*1+IF(W43&gt;19,W43-19,0)*1+IF(W43&gt;20,W43-20,0)*1</f>
        <v>0</v>
      </c>
      <c r="AA43" s="25">
        <f t="shared" ref="AA43:AA54" si="21">IF((Y43-Z43)&gt;0,Y43-Z43,0)</f>
        <v>4.9735935706084966</v>
      </c>
      <c r="AB43" s="165">
        <f t="shared" si="9"/>
        <v>0</v>
      </c>
    </row>
    <row r="44" spans="1:28">
      <c r="A44" s="13" t="s">
        <v>40</v>
      </c>
      <c r="B44" s="9" t="s">
        <v>96</v>
      </c>
      <c r="C44" s="56" t="s">
        <v>135</v>
      </c>
      <c r="D44" s="16"/>
      <c r="E44" s="17">
        <f t="shared" si="19"/>
        <v>4</v>
      </c>
      <c r="F44" s="17">
        <f t="shared" si="20"/>
        <v>4</v>
      </c>
      <c r="G44" s="17"/>
      <c r="H44" s="17"/>
      <c r="I44" s="17"/>
      <c r="J44" s="17"/>
      <c r="K44" s="18"/>
      <c r="L44" s="23">
        <f>(E44+E44+F44)/3</f>
        <v>4</v>
      </c>
      <c r="M44" s="23">
        <f t="shared" si="1"/>
        <v>8</v>
      </c>
      <c r="N44" s="28">
        <f t="shared" si="2"/>
        <v>12</v>
      </c>
      <c r="O44" s="11">
        <f>E44*POWER(MUslave,SIGN(D44))*POWER(KLslave,SIGN(E44))*POWER(INslave,SIGN(F44))*POWER(CHslave,SIGN(G44))*POWER(FFslave,SIGN(H44))*POWER(GEslave,SIGN(I44))*POWER(KOslave,SIGN(J44))*POWER(KKslave,SIGN(K44))+E44*POWER(MUslave,SIGN(D44))*POWER(KLslave,SIGN(E44))*POWER(INslave,SIGN(F44))*POWER(CHslave,SIGN(G44))*POWER(FFslave,SIGN(H44))*POWER(GEslave,SIGN(I44))*POWER(KOslave,SIGN(J44))*POWER(KKslave,SIGN(K44))+F44*POWER(MUslave,SIGN(D44))*POWER(KLslave,SIGN(E44))*POWER(INslave,SIGN(F44))*POWER(CHslave,SIGN(G44))*POWER(FFslave,SIGN(H44))*POWER(GEslave,SIGN(I44))*POWER(KKslave,SIGN(K44))*POWER(KLslave,SIGN(E44))/POWER(INslave,SIGN(F44))</f>
        <v>2700</v>
      </c>
      <c r="P44" s="11">
        <f>E44*E44*INslave+E44*KLslave*F44+KLslave*E44*F44</f>
        <v>720</v>
      </c>
      <c r="Q44" s="18">
        <f>IFERROR(D44^SIGN(D44),1)*IFERROR(E44^SIGN(E44),1)*IFERROR(F44^SIGN(F44),1)*IFERROR(G44^SIGN(G44),1)*IFERROR(H44^SIGN(H44),1)*IFERROR(I44^SIGN(I44),1)*IFERROR(J44^SIGN(J44),1)*IFERROR(K44^SIGN(K44),1)*IFERROR(E44^SIGN(E44),1)</f>
        <v>64</v>
      </c>
      <c r="R44" s="16">
        <f t="shared" ref="R44:R53" si="22">SUM(O44:Q44)</f>
        <v>3484</v>
      </c>
      <c r="S44" s="29">
        <f t="shared" si="4"/>
        <v>3.0998851894374284</v>
      </c>
      <c r="T44" s="22">
        <f t="shared" si="5"/>
        <v>1.6532721010332951</v>
      </c>
      <c r="U44" s="30">
        <f t="shared" si="6"/>
        <v>0.22043628013777267</v>
      </c>
      <c r="V44" s="29">
        <f t="shared" si="7"/>
        <v>4.9735935706084966</v>
      </c>
      <c r="W44" s="170">
        <v>0</v>
      </c>
      <c r="X44" s="4">
        <f t="shared" si="8"/>
        <v>4.9735935706084966</v>
      </c>
      <c r="Y44" s="60">
        <f>IF(V44&gt;0,V44,0)*2+IF(V44&gt;12,V44-12,0)*2+IF(V44&gt;13,V44-13,0)*2+IF(V44&gt;14,V44-14,0)*2+IF(V44&gt;15,V44-15,0)*2+IF(V44&gt;16,V44-16,0)*2+IF(V44&gt;17,V44-17,0)*2+IF(V44&gt;18,V44-18,0)*2+IF(V44&gt;19,V44-19,0)*2+IF(V44&gt;20,V44-20,0)*2</f>
        <v>9.9471871412169932</v>
      </c>
      <c r="Z44" s="159">
        <f>IF(W44&gt;0,W44,0)*2+IF(W44&gt;12,W44-12,0)*2+IF(W44&gt;13,W44-13,0)*2+IF(W44&gt;14,W44-14,0)*2+IF(W44&gt;15,W44-15,0)*2+IF(W44&gt;16,W44-16,0)*2+IF(W44&gt;17,W44-17,0)*2+IF(W44&gt;18,W44-18,0)*2+IF(W44&gt;19,W44-19,0)*2+IF(W44&gt;20,W44-20,0)*2</f>
        <v>0</v>
      </c>
      <c r="AA44" s="29">
        <f t="shared" si="21"/>
        <v>9.9471871412169932</v>
      </c>
      <c r="AB44" s="166">
        <f t="shared" si="9"/>
        <v>0</v>
      </c>
    </row>
    <row r="45" spans="1:28">
      <c r="A45" s="13" t="s">
        <v>41</v>
      </c>
      <c r="B45" s="9" t="s">
        <v>96</v>
      </c>
      <c r="C45" s="56" t="s">
        <v>135</v>
      </c>
      <c r="D45" s="16"/>
      <c r="E45" s="17">
        <f t="shared" si="19"/>
        <v>4</v>
      </c>
      <c r="F45" s="17">
        <f t="shared" si="20"/>
        <v>4</v>
      </c>
      <c r="G45" s="17"/>
      <c r="H45" s="17"/>
      <c r="I45" s="17"/>
      <c r="J45" s="17"/>
      <c r="K45" s="18"/>
      <c r="L45" s="23">
        <f>(E45+E45+F45)/3</f>
        <v>4</v>
      </c>
      <c r="M45" s="23">
        <f t="shared" si="1"/>
        <v>8</v>
      </c>
      <c r="N45" s="28">
        <f t="shared" si="2"/>
        <v>12</v>
      </c>
      <c r="O45" s="11">
        <f>E45*POWER(MUslave,SIGN(D45))*POWER(KLslave,SIGN(E45))*POWER(INslave,SIGN(F45))*POWER(CHslave,SIGN(G45))*POWER(FFslave,SIGN(H45))*POWER(GEslave,SIGN(I45))*POWER(KOslave,SIGN(J45))*POWER(KKslave,SIGN(K45))+E45*POWER(MUslave,SIGN(D45))*POWER(KLslave,SIGN(E45))*POWER(INslave,SIGN(F45))*POWER(CHslave,SIGN(G45))*POWER(FFslave,SIGN(H45))*POWER(GEslave,SIGN(I45))*POWER(KOslave,SIGN(J45))*POWER(KKslave,SIGN(K45))+F45*POWER(MUslave,SIGN(D45))*POWER(KLslave,SIGN(E45))*POWER(INslave,SIGN(F45))*POWER(CHslave,SIGN(G45))*POWER(FFslave,SIGN(H45))*POWER(GEslave,SIGN(I45))*POWER(KKslave,SIGN(K45))*POWER(KLslave,SIGN(E45))/POWER(INslave,SIGN(F45))</f>
        <v>2700</v>
      </c>
      <c r="P45" s="11">
        <f>E45*E45*INslave+E45*KLslave*F45+KLslave*E45*F45</f>
        <v>720</v>
      </c>
      <c r="Q45" s="18">
        <f>IFERROR(D45^SIGN(D45),1)*IFERROR(E45^SIGN(E45),1)*IFERROR(F45^SIGN(F45),1)*IFERROR(G45^SIGN(G45),1)*IFERROR(H45^SIGN(H45),1)*IFERROR(I45^SIGN(I45),1)*IFERROR(J45^SIGN(J45),1)*IFERROR(K45^SIGN(K45),1)*IFERROR(E45^SIGN(E45),1)</f>
        <v>64</v>
      </c>
      <c r="R45" s="16">
        <f t="shared" si="22"/>
        <v>3484</v>
      </c>
      <c r="S45" s="29">
        <f t="shared" si="4"/>
        <v>3.0998851894374284</v>
      </c>
      <c r="T45" s="22">
        <f t="shared" si="5"/>
        <v>1.6532721010332951</v>
      </c>
      <c r="U45" s="30">
        <f t="shared" si="6"/>
        <v>0.22043628013777267</v>
      </c>
      <c r="V45" s="29">
        <f t="shared" si="7"/>
        <v>4.9735935706084966</v>
      </c>
      <c r="W45" s="170">
        <v>0</v>
      </c>
      <c r="X45" s="4">
        <f t="shared" si="8"/>
        <v>4.9735935706084966</v>
      </c>
      <c r="Y45" s="60">
        <f>IF(V45&gt;0,V45,0)*2+IF(V45&gt;12,V45-12,0)*2+IF(V45&gt;13,V45-13,0)*2+IF(V45&gt;14,V45-14,0)*2+IF(V45&gt;15,V45-15,0)*2+IF(V45&gt;16,V45-16,0)*2+IF(V45&gt;17,V45-17,0)*2+IF(V45&gt;18,V45-18,0)*2+IF(V45&gt;19,V45-19,0)*2+IF(V45&gt;20,V45-20,0)*2</f>
        <v>9.9471871412169932</v>
      </c>
      <c r="Z45" s="159">
        <f>IF(W45&gt;0,W45,0)*2+IF(W45&gt;12,W45-12,0)*2+IF(W45&gt;13,W45-13,0)*2+IF(W45&gt;14,W45-14,0)*2+IF(W45&gt;15,W45-15,0)*2+IF(W45&gt;16,W45-16,0)*2+IF(W45&gt;17,W45-17,0)*2+IF(W45&gt;18,W45-18,0)*2+IF(W45&gt;19,W45-19,0)*2+IF(W45&gt;20,W45-20,0)*2</f>
        <v>0</v>
      </c>
      <c r="AA45" s="29">
        <f t="shared" si="21"/>
        <v>9.9471871412169932</v>
      </c>
      <c r="AB45" s="166">
        <f t="shared" si="9"/>
        <v>0</v>
      </c>
    </row>
    <row r="46" spans="1:28">
      <c r="A46" s="13" t="s">
        <v>42</v>
      </c>
      <c r="B46" s="9" t="s">
        <v>96</v>
      </c>
      <c r="C46" s="56" t="s">
        <v>135</v>
      </c>
      <c r="D46" s="16"/>
      <c r="E46" s="17">
        <f t="shared" si="19"/>
        <v>4</v>
      </c>
      <c r="F46" s="17">
        <f t="shared" si="20"/>
        <v>4</v>
      </c>
      <c r="G46" s="17"/>
      <c r="H46" s="17"/>
      <c r="I46" s="17"/>
      <c r="J46" s="17"/>
      <c r="K46" s="18"/>
      <c r="L46" s="23">
        <f>(E46+E46+F46)/3</f>
        <v>4</v>
      </c>
      <c r="M46" s="23">
        <f t="shared" si="1"/>
        <v>8</v>
      </c>
      <c r="N46" s="28">
        <f t="shared" si="2"/>
        <v>12</v>
      </c>
      <c r="O46" s="11">
        <f>E46*POWER(MUslave,SIGN(D46))*POWER(KLslave,SIGN(E46))*POWER(INslave,SIGN(F46))*POWER(CHslave,SIGN(G46))*POWER(FFslave,SIGN(H46))*POWER(GEslave,SIGN(I46))*POWER(KOslave,SIGN(J46))*POWER(KKslave,SIGN(K46))+E46*POWER(MUslave,SIGN(D46))*POWER(KLslave,SIGN(E46))*POWER(INslave,SIGN(F46))*POWER(CHslave,SIGN(G46))*POWER(FFslave,SIGN(H46))*POWER(GEslave,SIGN(I46))*POWER(KOslave,SIGN(J46))*POWER(KKslave,SIGN(K46))+F46*POWER(MUslave,SIGN(D46))*POWER(KLslave,SIGN(E46))*POWER(INslave,SIGN(F46))*POWER(CHslave,SIGN(G46))*POWER(FFslave,SIGN(H46))*POWER(GEslave,SIGN(I46))*POWER(KKslave,SIGN(K46))*POWER(KLslave,SIGN(E46))/POWER(INslave,SIGN(F46))</f>
        <v>2700</v>
      </c>
      <c r="P46" s="11">
        <f>E46*E46*INslave+E46*KLslave*F46+KLslave*E46*F46</f>
        <v>720</v>
      </c>
      <c r="Q46" s="18">
        <f>IFERROR(D46^SIGN(D46),1)*IFERROR(E46^SIGN(E46),1)*IFERROR(F46^SIGN(F46),1)*IFERROR(G46^SIGN(G46),1)*IFERROR(H46^SIGN(H46),1)*IFERROR(I46^SIGN(I46),1)*IFERROR(J46^SIGN(J46),1)*IFERROR(K46^SIGN(K46),1)*IFERROR(E46^SIGN(E46),1)</f>
        <v>64</v>
      </c>
      <c r="R46" s="16">
        <f t="shared" si="22"/>
        <v>3484</v>
      </c>
      <c r="S46" s="29">
        <f t="shared" si="4"/>
        <v>3.0998851894374284</v>
      </c>
      <c r="T46" s="22">
        <f t="shared" si="5"/>
        <v>1.6532721010332951</v>
      </c>
      <c r="U46" s="30">
        <f t="shared" si="6"/>
        <v>0.22043628013777267</v>
      </c>
      <c r="V46" s="29">
        <f t="shared" si="7"/>
        <v>4.9735935706084966</v>
      </c>
      <c r="W46" s="170">
        <v>0</v>
      </c>
      <c r="X46" s="4">
        <f t="shared" si="8"/>
        <v>4.9735935706084966</v>
      </c>
      <c r="Y46" s="60">
        <f>IF(V46&gt;0,V46,0)*2+IF(V46&gt;12,V46-12,0)*2+IF(V46&gt;13,V46-13,0)*2+IF(V46&gt;14,V46-14,0)*2+IF(V46&gt;15,V46-15,0)*2+IF(V46&gt;16,V46-16,0)*2+IF(V46&gt;17,V46-17,0)*2+IF(V46&gt;18,V46-18,0)*2+IF(V46&gt;19,V46-19,0)*2+IF(V46&gt;20,V46-20,0)*2</f>
        <v>9.9471871412169932</v>
      </c>
      <c r="Z46" s="159">
        <f>IF(W46&gt;0,W46,0)*2+IF(W46&gt;12,W46-12,0)*2+IF(W46&gt;13,W46-13,0)*2+IF(W46&gt;14,W46-14,0)*2+IF(W46&gt;15,W46-15,0)*2+IF(W46&gt;16,W46-16,0)*2+IF(W46&gt;17,W46-17,0)*2+IF(W46&gt;18,W46-18,0)*2+IF(W46&gt;19,W46-19,0)*2+IF(W46&gt;20,W46-20,0)*2</f>
        <v>0</v>
      </c>
      <c r="AA46" s="29">
        <f t="shared" si="21"/>
        <v>9.9471871412169932</v>
      </c>
      <c r="AB46" s="166">
        <f t="shared" si="9"/>
        <v>0</v>
      </c>
    </row>
    <row r="47" spans="1:28">
      <c r="A47" s="13" t="s">
        <v>43</v>
      </c>
      <c r="B47" s="9" t="s">
        <v>97</v>
      </c>
      <c r="C47" s="56" t="s">
        <v>135</v>
      </c>
      <c r="D47" s="16">
        <f>Konvention_1slave-MUslave</f>
        <v>5</v>
      </c>
      <c r="E47" s="17">
        <f t="shared" si="19"/>
        <v>4</v>
      </c>
      <c r="F47" s="17">
        <f t="shared" si="20"/>
        <v>4</v>
      </c>
      <c r="G47" s="17"/>
      <c r="H47" s="17"/>
      <c r="I47" s="17"/>
      <c r="J47" s="17"/>
      <c r="K47" s="18"/>
      <c r="L47" s="23">
        <f>(D47+E47+F47+G47+H47+I47+J47+K47)/3</f>
        <v>4.333333333333333</v>
      </c>
      <c r="M47" s="23">
        <f t="shared" si="1"/>
        <v>8.6666666666666661</v>
      </c>
      <c r="N47" s="28">
        <f t="shared" si="2"/>
        <v>13</v>
      </c>
      <c r="O47" s="11">
        <f>D47*POWER(KLslave,SIGN(E47))*POWER(INslave,SIGN(F47))*POWER(CHslave,SIGN(G47))*POWER(FFslave,SIGN(H47))*POWER(GEslave,SIGN(I47))*POWER(KOslave,SIGN(J47))*POWER(KKslave,SIGN(K47))+E47*POWER(MUslave,SIGN(D47))*POWER(INslave,SIGN(F47))*POWER(CHslave,SIGN(G47))*POWER(FFslave,SIGN(H47))*POWER(GEslave,SIGN(I47))*POWER(KOslave,SIGN(J47))*POWER(KKslave,SIGN(K47))+F47*POWER(MUslave,SIGN(D47))*POWER(KLslave,SIGN(E47))*POWER(CHslave,SIGN(G47))*POWER(FFslave,SIGN(H47))*POWER(GEslave,SIGN(I47))*POWER(KOslave,SIGN(J47))*POWER(KKslave,SIGN(K47))+G47*POWER(MUslave,SIGN(D47))*POWER(KLslave,SIGN(E47))*POWER(INslave,SIGN(F47))*POWER(FFslave,SIGN(H47))*POWER(GEslave,SIGN(I47))*POWER(KOslave,SIGN(J47))*POWER(KKslave,SIGN(K47))+H47*POWER(MUslave,SIGN(D47))*POWER(KLslave,SIGN(E47))*POWER(INslave,SIGN(F47))*POWER(CHslave,SIGN(G47))*POWER(GEslave,SIGN(I47))*POWER(KOslave,SIGN(J47))*POWER(KKslave,SIGN(K47))+I47*POWER(MUslave,SIGN(D47))*POWER(KLslave,SIGN(E47))*POWER(INslave,SIGN(F47))*POWER(CHslave,SIGN(G47))*POWER(FFslave,SIGN(H47))*POWER(KOslave,SIGN(J47))*POWER(KKslave,SIGN(K47))+J47*POWER(MUslave,SIGN(D47))*POWER(KLslave,SIGN(E47))*POWER(INslave,SIGN(F47))*POWER(CHslave,SIGN(G47))*POWER(FFslave,SIGN(H47))*POWER(GEslave,SIGN(I47))*POWER(KKslave,SIGN(K47))+K47*POWER(MUslave,SIGN(D47))*POWER(KLslave,SIGN(E47))*POWER(INslave,SIGN(F47))*POWER(CHslave,SIGN(G47))*POWER(FFslave,SIGN(H47))*POWER(GEslave,SIGN(I47))*POWER(KOslave,SIGN(J47))</f>
        <v>2805</v>
      </c>
      <c r="P47" s="11">
        <f>D47*E47*INslave+D47*KLslave*F47+MUslave*E47*F47</f>
        <v>824</v>
      </c>
      <c r="Q47" s="18">
        <f t="shared" si="3"/>
        <v>80</v>
      </c>
      <c r="R47" s="16">
        <f t="shared" si="22"/>
        <v>3709</v>
      </c>
      <c r="S47" s="29">
        <f t="shared" si="4"/>
        <v>3.2771636559719601</v>
      </c>
      <c r="T47" s="22">
        <f t="shared" si="5"/>
        <v>1.9254066684640962</v>
      </c>
      <c r="U47" s="30">
        <f t="shared" si="6"/>
        <v>0.28039902938797517</v>
      </c>
      <c r="V47" s="29">
        <f t="shared" si="7"/>
        <v>5.4829693538240312</v>
      </c>
      <c r="W47" s="170">
        <v>0</v>
      </c>
      <c r="X47" s="4">
        <f t="shared" si="8"/>
        <v>5.4829693538240312</v>
      </c>
      <c r="Y47" s="60">
        <f>IF(V47&gt;0,V47,0)*2+IF(V47&gt;12,V47-12,0)*2+IF(V47&gt;13,V47-13,0)*2+IF(V47&gt;14,V47-14,0)*2+IF(V47&gt;15,V47-15,0)*2+IF(V47&gt;16,V47-16,0)*2+IF(V47&gt;17,V47-17,0)*2+IF(V47&gt;18,V47-18,0)*2+IF(V47&gt;19,V47-19,0)*2+IF(V47&gt;20,V47-20,0)*2</f>
        <v>10.965938707648062</v>
      </c>
      <c r="Z47" s="159">
        <f>IF(W47&gt;0,W47,0)*2+IF(W47&gt;12,W47-12,0)*2+IF(W47&gt;13,W47-13,0)*2+IF(W47&gt;14,W47-14,0)*2+IF(W47&gt;15,W47-15,0)*2+IF(W47&gt;16,W47-16,0)*2+IF(W47&gt;17,W47-17,0)*2+IF(W47&gt;18,W47-18,0)*2+IF(W47&gt;19,W47-19,0)*2+IF(W47&gt;20,W47-20,0)*2</f>
        <v>0</v>
      </c>
      <c r="AA47" s="29">
        <f t="shared" si="21"/>
        <v>10.965938707648062</v>
      </c>
      <c r="AB47" s="166">
        <f t="shared" si="9"/>
        <v>0</v>
      </c>
    </row>
    <row r="48" spans="1:28">
      <c r="A48" s="13" t="s">
        <v>44</v>
      </c>
      <c r="B48" s="9" t="s">
        <v>96</v>
      </c>
      <c r="C48" s="56" t="s">
        <v>138</v>
      </c>
      <c r="D48" s="16"/>
      <c r="E48" s="17">
        <f t="shared" si="19"/>
        <v>4</v>
      </c>
      <c r="F48" s="17">
        <f t="shared" si="20"/>
        <v>4</v>
      </c>
      <c r="G48" s="17"/>
      <c r="H48" s="17"/>
      <c r="I48" s="17"/>
      <c r="J48" s="17"/>
      <c r="K48" s="18"/>
      <c r="L48" s="23">
        <f>(E48+E48+F48)/3</f>
        <v>4</v>
      </c>
      <c r="M48" s="23">
        <f t="shared" si="1"/>
        <v>8</v>
      </c>
      <c r="N48" s="28">
        <f t="shared" si="2"/>
        <v>12</v>
      </c>
      <c r="O48" s="11">
        <f>E48*POWER(MUslave,SIGN(D48))*POWER(KLslave,SIGN(E48))*POWER(INslave,SIGN(F48))*POWER(CHslave,SIGN(G48))*POWER(FFslave,SIGN(H48))*POWER(GEslave,SIGN(I48))*POWER(KOslave,SIGN(J48))*POWER(KKslave,SIGN(K48))+E48*POWER(MUslave,SIGN(D48))*POWER(KLslave,SIGN(E48))*POWER(INslave,SIGN(F48))*POWER(CHslave,SIGN(G48))*POWER(FFslave,SIGN(H48))*POWER(GEslave,SIGN(I48))*POWER(KOslave,SIGN(J48))*POWER(KKslave,SIGN(K48))+F48*POWER(MUslave,SIGN(D48))*POWER(KLslave,SIGN(E48))*POWER(INslave,SIGN(F48))*POWER(CHslave,SIGN(G48))*POWER(FFslave,SIGN(H48))*POWER(GEslave,SIGN(I48))*POWER(KKslave,SIGN(K48))*POWER(KLslave,SIGN(E48))/POWER(INslave,SIGN(F48))</f>
        <v>2700</v>
      </c>
      <c r="P48" s="11">
        <f>E48*E48*INslave+E48*KLslave*F48+KLslave*E48*F48</f>
        <v>720</v>
      </c>
      <c r="Q48" s="18">
        <f t="shared" ref="Q48:Q54" si="23">IFERROR(D48^SIGN(D48),1)*IFERROR(E48^SIGN(E48),1)*IFERROR(F48^SIGN(F48),1)*IFERROR(G48^SIGN(G48),1)*IFERROR(H48^SIGN(H48),1)*IFERROR(I48^SIGN(I48),1)*IFERROR(J48^SIGN(J48),1)*IFERROR(K48^SIGN(K48),1)*IFERROR(E48^SIGN(E48),1)</f>
        <v>64</v>
      </c>
      <c r="R48" s="16">
        <f t="shared" si="22"/>
        <v>3484</v>
      </c>
      <c r="S48" s="29">
        <f t="shared" si="4"/>
        <v>3.0998851894374284</v>
      </c>
      <c r="T48" s="22">
        <f t="shared" si="5"/>
        <v>1.6532721010332951</v>
      </c>
      <c r="U48" s="30">
        <f t="shared" si="6"/>
        <v>0.22043628013777267</v>
      </c>
      <c r="V48" s="29">
        <f t="shared" si="7"/>
        <v>4.9735935706084966</v>
      </c>
      <c r="W48" s="170">
        <v>0</v>
      </c>
      <c r="X48" s="4">
        <f t="shared" si="8"/>
        <v>4.9735935706084966</v>
      </c>
      <c r="Y48" s="60">
        <f>IF(V48&gt;0,V48,0)*3+IF(V48&gt;12,V48-12,0)*3+IF(V48&gt;13,V48-13,0)*3+IF(V48&gt;14,V48-14,0)*3+IF(V48&gt;15,V48-15,0)*3+IF(V48&gt;16,V48-16,0)*3+IF(V48&gt;17,V48-17,0)*3+IF(V48&gt;18,V48-18,0)*3+IF(V48&gt;19,V48-19,0)*3+IF(V48&gt;20,V48-20,0)*3</f>
        <v>14.92078071182549</v>
      </c>
      <c r="Z48" s="159">
        <f>IF(W48&gt;0,W48,0)*3+IF(W48&gt;12,W48-12,0)*3+IF(W48&gt;13,W48-13,0)*3+IF(W48&gt;14,W48-14,0)*3+IF(W48&gt;15,W48-15,0)*3+IF(W48&gt;16,W48-16,0)*3+IF(W48&gt;17,W48-17,0)*3+IF(W48&gt;18,W48-18,0)*3+IF(W48&gt;19,W48-19,0)*3+IF(W48&gt;20,W48-20,0)*3</f>
        <v>0</v>
      </c>
      <c r="AA48" s="29">
        <f t="shared" si="21"/>
        <v>14.92078071182549</v>
      </c>
      <c r="AB48" s="166">
        <f t="shared" si="9"/>
        <v>0</v>
      </c>
    </row>
    <row r="49" spans="1:28">
      <c r="A49" s="13" t="s">
        <v>45</v>
      </c>
      <c r="B49" s="9" t="s">
        <v>98</v>
      </c>
      <c r="C49" s="56" t="s">
        <v>135</v>
      </c>
      <c r="D49" s="16"/>
      <c r="E49" s="17">
        <f t="shared" si="19"/>
        <v>4</v>
      </c>
      <c r="F49" s="17"/>
      <c r="G49" s="17"/>
      <c r="H49" s="17">
        <f>Konvention_1slave-FFslave</f>
        <v>5</v>
      </c>
      <c r="I49" s="17"/>
      <c r="J49" s="17"/>
      <c r="K49" s="18"/>
      <c r="L49" s="23">
        <f>(E49+E49+H49)/3</f>
        <v>4.333333333333333</v>
      </c>
      <c r="M49" s="23">
        <f t="shared" si="1"/>
        <v>8.6666666666666661</v>
      </c>
      <c r="N49" s="28">
        <f t="shared" si="2"/>
        <v>13</v>
      </c>
      <c r="O49" s="11">
        <f>E49*POWER(MUslave,SIGN(D49))*POWER(KLslave,SIGN(E49))*POWER(INslave,SIGN(F49))*POWER(CHslave,SIGN(G49))*POWER(FFslave,SIGN(H49))*POWER(GEslave,SIGN(I49))*POWER(KOslave,SIGN(J49))*POWER(KKslave,SIGN(K49))+E49*POWER(MUslave,SIGN(D49))*POWER(KLslave,SIGN(E49))*POWER(INslave,SIGN(F49))*POWER(CHslave,SIGN(G49))*POWER(FFslave,SIGN(H49))*POWER(GEslave,SIGN(I49))*POWER(KOslave,SIGN(J49))*POWER(KKslave,SIGN(K49))+H49*POWER(MUslave,SIGN(D49))*POWER(KLslave,SIGN(E49))*POWER(INslave,SIGN(F49))*POWER(CHslave,SIGN(G49))*POWER(FFslave,SIGN(H49))*POWER(GEslave,SIGN(I49))*POWER(KKslave,SIGN(K49))*POWER(KLslave,SIGN(E49))/POWER(FFslave,SIGN(H49))</f>
        <v>2805</v>
      </c>
      <c r="P49" s="11">
        <f>E49*E49*FFslave+E49*KLslave*H49+KLslave*E49*H49</f>
        <v>824</v>
      </c>
      <c r="Q49" s="18">
        <f t="shared" si="23"/>
        <v>80</v>
      </c>
      <c r="R49" s="16">
        <f t="shared" si="22"/>
        <v>3709</v>
      </c>
      <c r="S49" s="29">
        <f t="shared" si="4"/>
        <v>3.2771636559719601</v>
      </c>
      <c r="T49" s="22">
        <f t="shared" si="5"/>
        <v>1.9254066684640962</v>
      </c>
      <c r="U49" s="30">
        <f t="shared" si="6"/>
        <v>0.28039902938797517</v>
      </c>
      <c r="V49" s="29">
        <f t="shared" si="7"/>
        <v>5.4829693538240312</v>
      </c>
      <c r="W49" s="170">
        <v>0</v>
      </c>
      <c r="X49" s="4">
        <f t="shared" si="8"/>
        <v>5.4829693538240312</v>
      </c>
      <c r="Y49" s="60">
        <f>IF(V49&gt;0,V49,0)*2+IF(V49&gt;12,V49-12,0)*2+IF(V49&gt;13,V49-13,0)*2+IF(V49&gt;14,V49-14,0)*2+IF(V49&gt;15,V49-15,0)*2+IF(V49&gt;16,V49-16,0)*2+IF(V49&gt;17,V49-17,0)*2+IF(V49&gt;18,V49-18,0)*2+IF(V49&gt;19,V49-19,0)*2+IF(V49&gt;20,V49-20,0)*2</f>
        <v>10.965938707648062</v>
      </c>
      <c r="Z49" s="159">
        <f>IF(W49&gt;0,W49,0)*2+IF(W49&gt;12,W49-12,0)*2+IF(W49&gt;13,W49-13,0)*2+IF(W49&gt;14,W49-14,0)*2+IF(W49&gt;15,W49-15,0)*2+IF(W49&gt;16,W49-16,0)*2+IF(W49&gt;17,W49-17,0)*2+IF(W49&gt;18,W49-18,0)*2+IF(W49&gt;19,W49-19,0)*2+IF(W49&gt;20,W49-20,0)*2</f>
        <v>0</v>
      </c>
      <c r="AA49" s="29">
        <f t="shared" si="21"/>
        <v>10.965938707648062</v>
      </c>
      <c r="AB49" s="166">
        <f t="shared" si="9"/>
        <v>0</v>
      </c>
    </row>
    <row r="50" spans="1:28">
      <c r="A50" s="13" t="s">
        <v>46</v>
      </c>
      <c r="B50" s="9" t="s">
        <v>96</v>
      </c>
      <c r="C50" s="56" t="s">
        <v>136</v>
      </c>
      <c r="D50" s="16"/>
      <c r="E50" s="17">
        <f t="shared" si="19"/>
        <v>4</v>
      </c>
      <c r="F50" s="17">
        <f>Konvention_1slave-INslave</f>
        <v>4</v>
      </c>
      <c r="G50" s="17"/>
      <c r="H50" s="17"/>
      <c r="I50" s="17"/>
      <c r="J50" s="17"/>
      <c r="K50" s="18"/>
      <c r="L50" s="23">
        <f>(E50+E50+F50)/3</f>
        <v>4</v>
      </c>
      <c r="M50" s="23">
        <f t="shared" si="1"/>
        <v>8</v>
      </c>
      <c r="N50" s="28">
        <f t="shared" si="2"/>
        <v>12</v>
      </c>
      <c r="O50" s="11">
        <f>E50*POWER(MUslave,SIGN(D50))*POWER(KLslave,SIGN(E50))*POWER(INslave,SIGN(F50))*POWER(CHslave,SIGN(G50))*POWER(FFslave,SIGN(H50))*POWER(GEslave,SIGN(I50))*POWER(KOslave,SIGN(J50))*POWER(KKslave,SIGN(K50))+E50*POWER(MUslave,SIGN(D50))*POWER(KLslave,SIGN(E50))*POWER(INslave,SIGN(F50))*POWER(CHslave,SIGN(G50))*POWER(FFslave,SIGN(H50))*POWER(GEslave,SIGN(I50))*POWER(KOslave,SIGN(J50))*POWER(KKslave,SIGN(K50))+F50*POWER(MUslave,SIGN(D50))*POWER(KLslave,SIGN(E50))*POWER(INslave,SIGN(F50))*POWER(CHslave,SIGN(G50))*POWER(FFslave,SIGN(H50))*POWER(GEslave,SIGN(I50))*POWER(KKslave,SIGN(K50))*POWER(KLslave,SIGN(E50))/POWER(INslave,SIGN(F50))</f>
        <v>2700</v>
      </c>
      <c r="P50" s="11">
        <f>E50*E50*INslave+E50*KLslave*F50+KLslave*E50*F50</f>
        <v>720</v>
      </c>
      <c r="Q50" s="18">
        <f t="shared" si="23"/>
        <v>64</v>
      </c>
      <c r="R50" s="16">
        <f t="shared" si="22"/>
        <v>3484</v>
      </c>
      <c r="S50" s="29">
        <f t="shared" si="4"/>
        <v>3.0998851894374284</v>
      </c>
      <c r="T50" s="22">
        <f t="shared" si="5"/>
        <v>1.6532721010332951</v>
      </c>
      <c r="U50" s="30">
        <f t="shared" si="6"/>
        <v>0.22043628013777267</v>
      </c>
      <c r="V50" s="29">
        <f t="shared" si="7"/>
        <v>4.9735935706084966</v>
      </c>
      <c r="W50" s="170">
        <v>0</v>
      </c>
      <c r="X50" s="4">
        <f t="shared" si="8"/>
        <v>4.9735935706084966</v>
      </c>
      <c r="Y50" s="60">
        <f>IF(V50&gt;0,V50,0)*1+IF(V50&gt;12,V50-12,0)*1+IF(V50&gt;13,V50-13,0)*1+IF(V50&gt;14,V50-14,0)*1+IF(V50&gt;15,V50-15,0)*1+IF(V50&gt;16,V50-16,0)*1+IF(V50&gt;17,V50-17,0)*1+IF(V50&gt;18,V50-18,0)*1+IF(V50&gt;19,V50-19,0)*1+IF(V50&gt;20,V50-20,0)*1</f>
        <v>4.9735935706084966</v>
      </c>
      <c r="Z50" s="159">
        <f>IF(W50&gt;0,W50,0)*1+IF(W50&gt;12,W50-12,0)*1+IF(W50&gt;13,W50-13,0)*1+IF(W50&gt;14,W50-14,0)*1+IF(W50&gt;15,W50-15,0)*1+IF(W50&gt;16,W50-16,0)*1+IF(W50&gt;17,W50-17,0)*1+IF(W50&gt;18,W50-18,0)*1+IF(W50&gt;19,W50-19,0)*1+IF(W50&gt;20,W50-20,0)*1</f>
        <v>0</v>
      </c>
      <c r="AA50" s="29">
        <f t="shared" si="21"/>
        <v>4.9735935706084966</v>
      </c>
      <c r="AB50" s="166">
        <f t="shared" si="9"/>
        <v>0</v>
      </c>
    </row>
    <row r="51" spans="1:28">
      <c r="A51" s="13" t="s">
        <v>47</v>
      </c>
      <c r="B51" s="9" t="s">
        <v>96</v>
      </c>
      <c r="C51" s="56" t="s">
        <v>136</v>
      </c>
      <c r="D51" s="16"/>
      <c r="E51" s="17">
        <f t="shared" si="19"/>
        <v>4</v>
      </c>
      <c r="F51" s="17">
        <f>Konvention_1slave-INslave</f>
        <v>4</v>
      </c>
      <c r="G51" s="17"/>
      <c r="H51" s="17"/>
      <c r="I51" s="17"/>
      <c r="J51" s="17"/>
      <c r="K51" s="18"/>
      <c r="L51" s="23">
        <f>(E51+E51+F51)/3</f>
        <v>4</v>
      </c>
      <c r="M51" s="23">
        <f t="shared" si="1"/>
        <v>8</v>
      </c>
      <c r="N51" s="28">
        <f t="shared" si="2"/>
        <v>12</v>
      </c>
      <c r="O51" s="11">
        <f>E51*POWER(MUslave,SIGN(D51))*POWER(KLslave,SIGN(E51))*POWER(INslave,SIGN(F51))*POWER(CHslave,SIGN(G51))*POWER(FFslave,SIGN(H51))*POWER(GEslave,SIGN(I51))*POWER(KOslave,SIGN(J51))*POWER(KKslave,SIGN(K51))+E51*POWER(MUslave,SIGN(D51))*POWER(KLslave,SIGN(E51))*POWER(INslave,SIGN(F51))*POWER(CHslave,SIGN(G51))*POWER(FFslave,SIGN(H51))*POWER(GEslave,SIGN(I51))*POWER(KOslave,SIGN(J51))*POWER(KKslave,SIGN(K51))+F51*POWER(MUslave,SIGN(D51))*POWER(KLslave,SIGN(E51))*POWER(INslave,SIGN(F51))*POWER(CHslave,SIGN(G51))*POWER(FFslave,SIGN(H51))*POWER(GEslave,SIGN(I51))*POWER(KKslave,SIGN(K51))*POWER(KLslave,SIGN(E51))/POWER(INslave,SIGN(F51))</f>
        <v>2700</v>
      </c>
      <c r="P51" s="11">
        <f>E51*E51*INslave+E51*KLslave*F51+KLslave*E51*F51</f>
        <v>720</v>
      </c>
      <c r="Q51" s="18">
        <f t="shared" si="23"/>
        <v>64</v>
      </c>
      <c r="R51" s="16">
        <f t="shared" si="22"/>
        <v>3484</v>
      </c>
      <c r="S51" s="29">
        <f t="shared" si="4"/>
        <v>3.0998851894374284</v>
      </c>
      <c r="T51" s="22">
        <f t="shared" si="5"/>
        <v>1.6532721010332951</v>
      </c>
      <c r="U51" s="30">
        <f t="shared" si="6"/>
        <v>0.22043628013777267</v>
      </c>
      <c r="V51" s="29">
        <f t="shared" si="7"/>
        <v>4.9735935706084966</v>
      </c>
      <c r="W51" s="170">
        <v>0</v>
      </c>
      <c r="X51" s="4">
        <f t="shared" si="8"/>
        <v>4.9735935706084966</v>
      </c>
      <c r="Y51" s="60">
        <f>IF(V51&gt;0,V51,0)*1+IF(V51&gt;12,V51-12,0)*1+IF(V51&gt;13,V51-13,0)*1+IF(V51&gt;14,V51-14,0)*1+IF(V51&gt;15,V51-15,0)*1+IF(V51&gt;16,V51-16,0)*1+IF(V51&gt;17,V51-17,0)*1+IF(V51&gt;18,V51-18,0)*1+IF(V51&gt;19,V51-19,0)*1+IF(V51&gt;20,V51-20,0)*1</f>
        <v>4.9735935706084966</v>
      </c>
      <c r="Z51" s="159">
        <f>IF(W51&gt;0,W51,0)*1+IF(W51&gt;12,W51-12,0)*1+IF(W51&gt;13,W51-13,0)*1+IF(W51&gt;14,W51-14,0)*1+IF(W51&gt;15,W51-15,0)*1+IF(W51&gt;16,W51-16,0)*1+IF(W51&gt;17,W51-17,0)*1+IF(W51&gt;18,W51-18,0)*1+IF(W51&gt;19,W51-19,0)*1+IF(W51&gt;20,W51-20,0)*1</f>
        <v>0</v>
      </c>
      <c r="AA51" s="29">
        <f t="shared" si="21"/>
        <v>4.9735935706084966</v>
      </c>
      <c r="AB51" s="166">
        <f t="shared" si="9"/>
        <v>0</v>
      </c>
    </row>
    <row r="52" spans="1:28">
      <c r="A52" s="13" t="s">
        <v>48</v>
      </c>
      <c r="B52" s="9" t="s">
        <v>96</v>
      </c>
      <c r="C52" s="56" t="s">
        <v>135</v>
      </c>
      <c r="D52" s="16"/>
      <c r="E52" s="17">
        <f t="shared" si="19"/>
        <v>4</v>
      </c>
      <c r="F52" s="17">
        <f>Konvention_1slave-INslave</f>
        <v>4</v>
      </c>
      <c r="G52" s="17"/>
      <c r="H52" s="17"/>
      <c r="I52" s="17"/>
      <c r="J52" s="17"/>
      <c r="K52" s="18"/>
      <c r="L52" s="23">
        <f>(E52+E52+F52)/3</f>
        <v>4</v>
      </c>
      <c r="M52" s="23">
        <f t="shared" si="1"/>
        <v>8</v>
      </c>
      <c r="N52" s="28">
        <f t="shared" si="2"/>
        <v>12</v>
      </c>
      <c r="O52" s="11">
        <f>E52*POWER(MUslave,SIGN(D52))*POWER(KLslave,SIGN(E52))*POWER(INslave,SIGN(F52))*POWER(CHslave,SIGN(G52))*POWER(FFslave,SIGN(H52))*POWER(GEslave,SIGN(I52))*POWER(KOslave,SIGN(J52))*POWER(KKslave,SIGN(K52))+E52*POWER(MUslave,SIGN(D52))*POWER(KLslave,SIGN(E52))*POWER(INslave,SIGN(F52))*POWER(CHslave,SIGN(G52))*POWER(FFslave,SIGN(H52))*POWER(GEslave,SIGN(I52))*POWER(KOslave,SIGN(J52))*POWER(KKslave,SIGN(K52))+F52*POWER(MUslave,SIGN(D52))*POWER(KLslave,SIGN(E52))*POWER(INslave,SIGN(F52))*POWER(CHslave,SIGN(G52))*POWER(FFslave,SIGN(H52))*POWER(GEslave,SIGN(I52))*POWER(KKslave,SIGN(K52))*POWER(KLslave,SIGN(E52))/POWER(INslave,SIGN(F52))</f>
        <v>2700</v>
      </c>
      <c r="P52" s="11">
        <f>E52*E52*INslave+E52*KLslave*F52+KLslave*E52*F52</f>
        <v>720</v>
      </c>
      <c r="Q52" s="18">
        <f t="shared" si="23"/>
        <v>64</v>
      </c>
      <c r="R52" s="16">
        <f t="shared" si="22"/>
        <v>3484</v>
      </c>
      <c r="S52" s="29">
        <f t="shared" si="4"/>
        <v>3.0998851894374284</v>
      </c>
      <c r="T52" s="22">
        <f t="shared" si="5"/>
        <v>1.6532721010332951</v>
      </c>
      <c r="U52" s="30">
        <f t="shared" si="6"/>
        <v>0.22043628013777267</v>
      </c>
      <c r="V52" s="29">
        <f t="shared" si="7"/>
        <v>4.9735935706084966</v>
      </c>
      <c r="W52" s="170">
        <v>0</v>
      </c>
      <c r="X52" s="4">
        <f t="shared" si="8"/>
        <v>4.9735935706084966</v>
      </c>
      <c r="Y52" s="60">
        <f>IF(V52&gt;0,V52,0)*2+IF(V52&gt;12,V52-12,0)*2+IF(V52&gt;13,V52-13,0)*2+IF(V52&gt;14,V52-14,0)*2+IF(V52&gt;15,V52-15,0)*2+IF(V52&gt;16,V52-16,0)*2+IF(V52&gt;17,V52-17,0)*2+IF(V52&gt;18,V52-18,0)*2+IF(V52&gt;19,V52-19,0)*2+IF(V52&gt;20,V52-20,0)*2</f>
        <v>9.9471871412169932</v>
      </c>
      <c r="Z52" s="159">
        <f>IF(W52&gt;0,W52,0)*2+IF(W52&gt;12,W52-12,0)*2+IF(W52&gt;13,W52-13,0)*2+IF(W52&gt;14,W52-14,0)*2+IF(W52&gt;15,W52-15,0)*2+IF(W52&gt;16,W52-16,0)*2+IF(W52&gt;17,W52-17,0)*2+IF(W52&gt;18,W52-18,0)*2+IF(W52&gt;19,W52-19,0)*2+IF(W52&gt;20,W52-20,0)*2</f>
        <v>0</v>
      </c>
      <c r="AA52" s="29">
        <f t="shared" si="21"/>
        <v>9.9471871412169932</v>
      </c>
      <c r="AB52" s="166">
        <f t="shared" si="9"/>
        <v>0</v>
      </c>
    </row>
    <row r="53" spans="1:28">
      <c r="A53" s="13" t="s">
        <v>49</v>
      </c>
      <c r="B53" s="9" t="s">
        <v>96</v>
      </c>
      <c r="C53" s="56" t="s">
        <v>135</v>
      </c>
      <c r="D53" s="16"/>
      <c r="E53" s="17">
        <f t="shared" si="19"/>
        <v>4</v>
      </c>
      <c r="F53" s="17">
        <f>Konvention_1slave-INslave</f>
        <v>4</v>
      </c>
      <c r="G53" s="17"/>
      <c r="H53" s="17"/>
      <c r="I53" s="17"/>
      <c r="J53" s="17"/>
      <c r="K53" s="18"/>
      <c r="L53" s="23">
        <f>(E53+E53+F53)/3</f>
        <v>4</v>
      </c>
      <c r="M53" s="23">
        <f t="shared" si="1"/>
        <v>8</v>
      </c>
      <c r="N53" s="28">
        <f t="shared" si="2"/>
        <v>12</v>
      </c>
      <c r="O53" s="11">
        <f>E53*POWER(MUslave,SIGN(D53))*POWER(KLslave,SIGN(E53))*POWER(INslave,SIGN(F53))*POWER(CHslave,SIGN(G53))*POWER(FFslave,SIGN(H53))*POWER(GEslave,SIGN(I53))*POWER(KOslave,SIGN(J53))*POWER(KKslave,SIGN(K53))+E53*POWER(MUslave,SIGN(D53))*POWER(KLslave,SIGN(E53))*POWER(INslave,SIGN(F53))*POWER(CHslave,SIGN(G53))*POWER(FFslave,SIGN(H53))*POWER(GEslave,SIGN(I53))*POWER(KOslave,SIGN(J53))*POWER(KKslave,SIGN(K53))+F53*POWER(MUslave,SIGN(D53))*POWER(KLslave,SIGN(E53))*POWER(INslave,SIGN(F53))*POWER(CHslave,SIGN(G53))*POWER(FFslave,SIGN(H53))*POWER(GEslave,SIGN(I53))*POWER(KKslave,SIGN(K53))*POWER(KLslave,SIGN(E53))/POWER(INslave,SIGN(F53))</f>
        <v>2700</v>
      </c>
      <c r="P53" s="11">
        <f>E53*E53*INslave+E53*KLslave*F53+KLslave*E53*F53</f>
        <v>720</v>
      </c>
      <c r="Q53" s="18">
        <f t="shared" si="23"/>
        <v>64</v>
      </c>
      <c r="R53" s="16">
        <f t="shared" si="22"/>
        <v>3484</v>
      </c>
      <c r="S53" s="29">
        <f t="shared" si="4"/>
        <v>3.0998851894374284</v>
      </c>
      <c r="T53" s="22">
        <f t="shared" si="5"/>
        <v>1.6532721010332951</v>
      </c>
      <c r="U53" s="30">
        <f t="shared" si="6"/>
        <v>0.22043628013777267</v>
      </c>
      <c r="V53" s="29">
        <f t="shared" si="7"/>
        <v>4.9735935706084966</v>
      </c>
      <c r="W53" s="170">
        <v>0</v>
      </c>
      <c r="X53" s="4">
        <f t="shared" si="8"/>
        <v>4.9735935706084966</v>
      </c>
      <c r="Y53" s="60">
        <f>IF(V53&gt;0,V53,0)*2+IF(V53&gt;12,V53-12,0)*2+IF(V53&gt;13,V53-13,0)*2+IF(V53&gt;14,V53-14,0)*2+IF(V53&gt;15,V53-15,0)*2+IF(V53&gt;16,V53-16,0)*2+IF(V53&gt;17,V53-17,0)*2+IF(V53&gt;18,V53-18,0)*2+IF(V53&gt;19,V53-19,0)*2+IF(V53&gt;20,V53-20,0)*2</f>
        <v>9.9471871412169932</v>
      </c>
      <c r="Z53" s="159">
        <f>IF(W53&gt;0,W53,0)*2+IF(W53&gt;12,W53-12,0)*2+IF(W53&gt;13,W53-13,0)*2+IF(W53&gt;14,W53-14,0)*2+IF(W53&gt;15,W53-15,0)*2+IF(W53&gt;16,W53-16,0)*2+IF(W53&gt;17,W53-17,0)*2+IF(W53&gt;18,W53-18,0)*2+IF(W53&gt;19,W53-19,0)*2+IF(W53&gt;20,W53-20,0)*2</f>
        <v>0</v>
      </c>
      <c r="AA53" s="29">
        <f t="shared" si="21"/>
        <v>9.9471871412169932</v>
      </c>
      <c r="AB53" s="166">
        <f t="shared" si="9"/>
        <v>0</v>
      </c>
    </row>
    <row r="54" spans="1:28" ht="15.75" thickBot="1">
      <c r="A54" s="36" t="s">
        <v>50</v>
      </c>
      <c r="B54" s="10" t="s">
        <v>96</v>
      </c>
      <c r="C54" s="49" t="s">
        <v>136</v>
      </c>
      <c r="D54" s="20"/>
      <c r="E54" s="15">
        <f t="shared" si="19"/>
        <v>4</v>
      </c>
      <c r="F54" s="15">
        <f>Konvention_1slave-INslave</f>
        <v>4</v>
      </c>
      <c r="G54" s="15"/>
      <c r="H54" s="15"/>
      <c r="I54" s="15"/>
      <c r="J54" s="15"/>
      <c r="K54" s="19"/>
      <c r="L54" s="33">
        <f>(E54+E54+F54)/3</f>
        <v>4</v>
      </c>
      <c r="M54" s="21">
        <f t="shared" si="1"/>
        <v>8</v>
      </c>
      <c r="N54" s="32">
        <f t="shared" si="2"/>
        <v>12</v>
      </c>
      <c r="O54" s="15">
        <f>E54*POWER(MUslave,SIGN(D54))*POWER(KLslave,SIGN(E54))*POWER(INslave,SIGN(F54))*POWER(CHslave,SIGN(G54))*POWER(FFslave,SIGN(H54))*POWER(GEslave,SIGN(I54))*POWER(KOslave,SIGN(J54))*POWER(KKslave,SIGN(K54))+E54*POWER(MUslave,SIGN(D54))*POWER(KLslave,SIGN(E54))*POWER(INslave,SIGN(F54))*POWER(CHslave,SIGN(G54))*POWER(FFslave,SIGN(H54))*POWER(GEslave,SIGN(I54))*POWER(KOslave,SIGN(J54))*POWER(KKslave,SIGN(K54))+F54*POWER(MUslave,SIGN(D54))*POWER(KLslave,SIGN(E54))*POWER(INslave,SIGN(F54))*POWER(CHslave,SIGN(G54))*POWER(FFslave,SIGN(H54))*POWER(GEslave,SIGN(I54))*POWER(KKslave,SIGN(K54))*POWER(KLslave,SIGN(E54))/POWER(INslave,SIGN(F54))</f>
        <v>2700</v>
      </c>
      <c r="P54" s="15">
        <f>E54*E54*INslave+E54*KLslave*F54+KLslave*E54*F54</f>
        <v>720</v>
      </c>
      <c r="Q54" s="19">
        <f t="shared" si="23"/>
        <v>64</v>
      </c>
      <c r="R54" s="20">
        <f>SUM(O54:Q54)</f>
        <v>3484</v>
      </c>
      <c r="S54" s="33">
        <f t="shared" si="4"/>
        <v>3.0998851894374284</v>
      </c>
      <c r="T54" s="21">
        <f t="shared" si="5"/>
        <v>1.6532721010332951</v>
      </c>
      <c r="U54" s="34">
        <f t="shared" si="6"/>
        <v>0.22043628013777267</v>
      </c>
      <c r="V54" s="33">
        <f t="shared" si="7"/>
        <v>4.9735935706084966</v>
      </c>
      <c r="W54" s="170">
        <v>0</v>
      </c>
      <c r="X54" s="5">
        <f t="shared" si="8"/>
        <v>4.9735935706084966</v>
      </c>
      <c r="Y54" s="61">
        <f>IF(V54&gt;0,V54,0)*1+IF(V54&gt;12,V54-12,0)*1+IF(V54&gt;13,V54-13,0)*1+IF(V54&gt;14,V54-14,0)*1+IF(V54&gt;15,V54-15,0)*1+IF(V54&gt;16,V54-16,0)*1+IF(V54&gt;17,V54-17,0)*1+IF(V54&gt;18,V54-18,0)*1+IF(V54&gt;19,V54-19,0)*1+IF(V54&gt;20,V54-20,0)*1</f>
        <v>4.9735935706084966</v>
      </c>
      <c r="Z54" s="38">
        <f>IF(W54&gt;0,W54,0)*1+IF(W54&gt;12,W54-12,0)*1+IF(W54&gt;13,W54-13,0)*1+IF(W54&gt;14,W54-14,0)*1+IF(W54&gt;15,W54-15,0)*1+IF(W54&gt;16,W54-16,0)*1+IF(W54&gt;17,W54-17,0)*1+IF(W54&gt;18,W54-18,0)*1+IF(W54&gt;19,W54-19,0)*1+IF(W54&gt;20,W54-20,0)*1</f>
        <v>0</v>
      </c>
      <c r="AA54" s="33">
        <f t="shared" si="21"/>
        <v>4.9735935706084966</v>
      </c>
      <c r="AB54" s="167">
        <f t="shared" si="9"/>
        <v>0</v>
      </c>
    </row>
    <row r="55" spans="1:28" ht="15.75" thickBot="1">
      <c r="A55" s="6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1"/>
      <c r="M55" s="21"/>
      <c r="N55" s="35"/>
      <c r="O55" s="15"/>
      <c r="P55" s="15"/>
      <c r="Q55" s="15"/>
      <c r="R55" s="15"/>
      <c r="S55" s="22"/>
      <c r="T55" s="22"/>
      <c r="U55" s="22"/>
      <c r="V55" s="22"/>
      <c r="W55" s="171"/>
      <c r="X55" s="2"/>
      <c r="Y55" s="23"/>
      <c r="Z55" s="37"/>
      <c r="AA55" s="23"/>
      <c r="AB55" s="168"/>
    </row>
    <row r="56" spans="1:28">
      <c r="A56" s="13" t="s">
        <v>51</v>
      </c>
      <c r="B56" s="8" t="s">
        <v>99</v>
      </c>
      <c r="C56" s="54" t="s">
        <v>138</v>
      </c>
      <c r="D56" s="50">
        <f>Konvention_1slave-MUslave</f>
        <v>5</v>
      </c>
      <c r="E56" s="51">
        <f>Konvention_1slave-KLslave</f>
        <v>4</v>
      </c>
      <c r="F56" s="51"/>
      <c r="G56" s="51"/>
      <c r="H56" s="51">
        <f>Konvention_1slave-FFslave</f>
        <v>5</v>
      </c>
      <c r="I56" s="51"/>
      <c r="J56" s="51"/>
      <c r="K56" s="52"/>
      <c r="L56" s="23">
        <f t="shared" ref="L56:L62" si="24">(D56+E56+F56+G56+H56+I56+J56+K56)/3</f>
        <v>4.666666666666667</v>
      </c>
      <c r="M56" s="23">
        <f t="shared" si="1"/>
        <v>9.3333333333333339</v>
      </c>
      <c r="N56" s="24">
        <f t="shared" si="2"/>
        <v>14</v>
      </c>
      <c r="O56" s="11">
        <f t="shared" ref="O56:O62" si="25">D56*POWER(KLslave,SIGN(E56))*POWER(INslave,SIGN(F56))*POWER(CHslave,SIGN(G56))*POWER(FFslave,SIGN(H56))*POWER(GEslave,SIGN(I56))*POWER(KOslave,SIGN(J56))*POWER(KKslave,SIGN(K56))+E56*POWER(MUslave,SIGN(D56))*POWER(INslave,SIGN(F56))*POWER(CHslave,SIGN(G56))*POWER(FFslave,SIGN(H56))*POWER(GEslave,SIGN(I56))*POWER(KOslave,SIGN(J56))*POWER(KKslave,SIGN(K56))+F56*POWER(MUslave,SIGN(D56))*POWER(KLslave,SIGN(E56))*POWER(CHslave,SIGN(G56))*POWER(FFslave,SIGN(H56))*POWER(GEslave,SIGN(I56))*POWER(KOslave,SIGN(J56))*POWER(KKslave,SIGN(K56))+G56*POWER(MUslave,SIGN(D56))*POWER(KLslave,SIGN(E56))*POWER(INslave,SIGN(F56))*POWER(FFslave,SIGN(H56))*POWER(GEslave,SIGN(I56))*POWER(KOslave,SIGN(J56))*POWER(KKslave,SIGN(K56))+H56*POWER(MUslave,SIGN(D56))*POWER(KLslave,SIGN(E56))*POWER(INslave,SIGN(F56))*POWER(CHslave,SIGN(G56))*POWER(GEslave,SIGN(I56))*POWER(KOslave,SIGN(J56))*POWER(KKslave,SIGN(K56))+I56*POWER(MUslave,SIGN(D56))*POWER(KLslave,SIGN(E56))*POWER(INslave,SIGN(F56))*POWER(CHslave,SIGN(G56))*POWER(FFslave,SIGN(H56))*POWER(KOslave,SIGN(J56))*POWER(KKslave,SIGN(K56))+J56*POWER(MUslave,SIGN(D56))*POWER(KLslave,SIGN(E56))*POWER(INslave,SIGN(F56))*POWER(CHslave,SIGN(G56))*POWER(FFslave,SIGN(H56))*POWER(GEslave,SIGN(I56))*POWER(KKslave,SIGN(K56))+K56*POWER(MUslave,SIGN(D56))*POWER(KLslave,SIGN(E56))*POWER(INslave,SIGN(F56))*POWER(CHslave,SIGN(G56))*POWER(FFslave,SIGN(H56))*POWER(GEslave,SIGN(I56))*POWER(KOslave,SIGN(J56))</f>
        <v>2884</v>
      </c>
      <c r="P56" s="11">
        <f>D56*E56*FFslave+D56*KLslave*H56+MUslave*E56*H56</f>
        <v>935</v>
      </c>
      <c r="Q56" s="52">
        <f t="shared" si="3"/>
        <v>100</v>
      </c>
      <c r="R56" s="50">
        <f>SUM(O56:Q56)</f>
        <v>3919</v>
      </c>
      <c r="S56" s="25">
        <f t="shared" si="4"/>
        <v>3.4342094071616911</v>
      </c>
      <c r="T56" s="26">
        <f t="shared" si="5"/>
        <v>2.2267585268350771</v>
      </c>
      <c r="U56" s="27">
        <f t="shared" si="6"/>
        <v>0.35723398826231184</v>
      </c>
      <c r="V56" s="25">
        <f t="shared" si="7"/>
        <v>6.0182019222590801</v>
      </c>
      <c r="W56" s="170">
        <v>0</v>
      </c>
      <c r="X56" s="3">
        <f t="shared" si="8"/>
        <v>6.0182019222590801</v>
      </c>
      <c r="Y56" s="59">
        <f>IF(V56&gt;0,V56,0)*3+IF(V56&gt;12,V56-12,0)*3+IF(V56&gt;13,V56-13,0)*3+IF(V56&gt;14,V56-14,0)*3+IF(V56&gt;15,V56-15,0)*3+IF(V56&gt;16,V56-16,0)*3+IF(V56&gt;17,V56-17,0)*3+IF(V56&gt;18,V56-18,0)*3+IF(V56&gt;19,V56-19,0)*3+IF(V56&gt;20,V56-20,0)*3</f>
        <v>18.054605766777239</v>
      </c>
      <c r="Z56" s="158">
        <f>IF(W56&gt;0,W56,0)*3+IF(W56&gt;12,W56-12,0)*3+IF(W56&gt;13,W56-13,0)*3+IF(W56&gt;14,W56-14,0)*3+IF(W56&gt;15,W56-15,0)*3+IF(W56&gt;16,W56-16,0)*3+IF(W56&gt;17,W56-17,0)*3+IF(W56&gt;18,W56-18,0)*3+IF(W56&gt;19,W56-19,0)*3+IF(W56&gt;20,W56-20,0)*3</f>
        <v>0</v>
      </c>
      <c r="AA56" s="25">
        <f t="shared" ref="AA56:AA71" si="26">IF((Y56-Z56)&gt;0,Y56-Z56,0)</f>
        <v>18.054605766777239</v>
      </c>
      <c r="AB56" s="165">
        <f t="shared" si="9"/>
        <v>0</v>
      </c>
    </row>
    <row r="57" spans="1:28">
      <c r="A57" s="13" t="s">
        <v>67</v>
      </c>
      <c r="B57" s="9" t="s">
        <v>100</v>
      </c>
      <c r="C57" s="56" t="s">
        <v>135</v>
      </c>
      <c r="D57" s="16"/>
      <c r="E57" s="17"/>
      <c r="F57" s="17"/>
      <c r="G57" s="17"/>
      <c r="H57" s="17">
        <f>Konvention_1slave-FFslave</f>
        <v>5</v>
      </c>
      <c r="I57" s="17">
        <f>Konvention_1slave-GEslave</f>
        <v>5</v>
      </c>
      <c r="J57" s="17"/>
      <c r="K57" s="18">
        <f>Konvention_1slave-KKslave</f>
        <v>9</v>
      </c>
      <c r="L57" s="23">
        <f t="shared" si="24"/>
        <v>6.333333333333333</v>
      </c>
      <c r="M57" s="23">
        <f t="shared" si="1"/>
        <v>12.666666666666666</v>
      </c>
      <c r="N57" s="28">
        <f t="shared" si="2"/>
        <v>19</v>
      </c>
      <c r="O57" s="11">
        <f t="shared" si="25"/>
        <v>3164</v>
      </c>
      <c r="P57" s="11">
        <f>H57*I57*KKslave+H57*GEslave*K57+FFslave*I57*K57</f>
        <v>1510</v>
      </c>
      <c r="Q57" s="18">
        <f t="shared" si="3"/>
        <v>225</v>
      </c>
      <c r="R57" s="16">
        <f t="shared" ref="R57:R71" si="27">SUM(O57:Q57)</f>
        <v>4899</v>
      </c>
      <c r="S57" s="29">
        <f t="shared" si="4"/>
        <v>4.0903585765802539</v>
      </c>
      <c r="T57" s="22">
        <f t="shared" si="5"/>
        <v>3.9041981356739464</v>
      </c>
      <c r="U57" s="30">
        <f t="shared" si="6"/>
        <v>0.87262706674831603</v>
      </c>
      <c r="V57" s="29">
        <f t="shared" si="7"/>
        <v>8.8671837790025165</v>
      </c>
      <c r="W57" s="170">
        <v>0</v>
      </c>
      <c r="X57" s="4">
        <f t="shared" si="8"/>
        <v>8.8671837790025165</v>
      </c>
      <c r="Y57" s="60">
        <f>IF(V57&gt;0,V57,0)*2+IF(V57&gt;12,V57-12,0)*2+IF(V57&gt;13,V57-13,0)*2+IF(V57&gt;14,V57-14,0)*2+IF(V57&gt;15,V57-15,0)*2+IF(V57&gt;16,V57-16,0)*2+IF(V57&gt;17,V57-17,0)*2+IF(V57&gt;18,V57-18,0)*2+IF(V57&gt;19,V57-19,0)*2+IF(V57&gt;20,V57-20,0)*2</f>
        <v>17.734367558005033</v>
      </c>
      <c r="Z57" s="159">
        <f>IF(W57&gt;0,W57,0)*2+IF(W57&gt;12,W57-12,0)*2+IF(W57&gt;13,W57-13,0)*2+IF(W57&gt;14,W57-14,0)*2+IF(W57&gt;15,W57-15,0)*2+IF(W57&gt;16,W57-16,0)*2+IF(W57&gt;17,W57-17,0)*2+IF(W57&gt;18,W57-18,0)*2+IF(W57&gt;19,W57-19,0)*2+IF(W57&gt;20,W57-20,0)*2</f>
        <v>0</v>
      </c>
      <c r="AA57" s="29">
        <f t="shared" si="26"/>
        <v>17.734367558005033</v>
      </c>
      <c r="AB57" s="166">
        <f t="shared" si="9"/>
        <v>0</v>
      </c>
    </row>
    <row r="58" spans="1:28">
      <c r="A58" s="13" t="s">
        <v>52</v>
      </c>
      <c r="B58" s="9" t="s">
        <v>101</v>
      </c>
      <c r="C58" s="56" t="s">
        <v>136</v>
      </c>
      <c r="D58" s="16"/>
      <c r="E58" s="17"/>
      <c r="F58" s="17"/>
      <c r="G58" s="17">
        <f>Konvention_1slave-CHslave</f>
        <v>5</v>
      </c>
      <c r="H58" s="17">
        <f>Konvention_1slave-FFslave</f>
        <v>5</v>
      </c>
      <c r="I58" s="17"/>
      <c r="J58" s="17">
        <f>Konvention_1slave-KOslave</f>
        <v>5</v>
      </c>
      <c r="K58" s="18"/>
      <c r="L58" s="23">
        <f t="shared" si="24"/>
        <v>5</v>
      </c>
      <c r="M58" s="23">
        <f t="shared" si="1"/>
        <v>10</v>
      </c>
      <c r="N58" s="28">
        <f t="shared" si="2"/>
        <v>15</v>
      </c>
      <c r="O58" s="11">
        <f t="shared" si="25"/>
        <v>2940</v>
      </c>
      <c r="P58" s="11">
        <f>G58*H58*KOslave+G58*FFslave*J58+CHslave*H58*J58</f>
        <v>1050</v>
      </c>
      <c r="Q58" s="18">
        <f t="shared" si="3"/>
        <v>125</v>
      </c>
      <c r="R58" s="16">
        <f t="shared" si="27"/>
        <v>4115</v>
      </c>
      <c r="S58" s="29">
        <f t="shared" si="4"/>
        <v>3.5722964763061968</v>
      </c>
      <c r="T58" s="22">
        <f t="shared" si="5"/>
        <v>2.5516403402187122</v>
      </c>
      <c r="U58" s="30">
        <f t="shared" si="6"/>
        <v>0.45565006075334141</v>
      </c>
      <c r="V58" s="29">
        <f t="shared" si="7"/>
        <v>6.57958687727825</v>
      </c>
      <c r="W58" s="170">
        <v>0</v>
      </c>
      <c r="X58" s="4">
        <f t="shared" si="8"/>
        <v>6.57958687727825</v>
      </c>
      <c r="Y58" s="60">
        <f>IF(V58&gt;0,V58,0)*1+IF(V58&gt;12,V58-12,0)*1+IF(V58&gt;13,V58-13,0)*1+IF(V58&gt;14,V58-14,0)*1+IF(V58&gt;15,V58-15,0)*1+IF(V58&gt;16,V58-16,0)*1+IF(V58&gt;17,V58-17,0)*1+IF(V58&gt;18,V58-18,0)*1+IF(V58&gt;19,V58-19,0)*1+IF(V58&gt;20,V58-20,0)*1</f>
        <v>6.57958687727825</v>
      </c>
      <c r="Z58" s="159">
        <f>IF(W58&gt;0,W58,0)*1+IF(W58&gt;12,W58-12,0)*1+IF(W58&gt;13,W58-13,0)*1+IF(W58&gt;14,W58-14,0)*1+IF(W58&gt;15,W58-15,0)*1+IF(W58&gt;16,W58-16,0)*1+IF(W58&gt;17,W58-17,0)*1+IF(W58&gt;18,W58-18,0)*1+IF(W58&gt;19,W58-19,0)*1+IF(W58&gt;20,W58-20,0)*1</f>
        <v>0</v>
      </c>
      <c r="AA58" s="29">
        <f t="shared" si="26"/>
        <v>6.57958687727825</v>
      </c>
      <c r="AB58" s="166">
        <f t="shared" si="9"/>
        <v>0</v>
      </c>
    </row>
    <row r="59" spans="1:28">
      <c r="A59" s="13" t="s">
        <v>53</v>
      </c>
      <c r="B59" s="9" t="s">
        <v>89</v>
      </c>
      <c r="C59" s="56" t="s">
        <v>135</v>
      </c>
      <c r="D59" s="16"/>
      <c r="E59" s="17">
        <f>Konvention_1slave-KLslave</f>
        <v>4</v>
      </c>
      <c r="F59" s="17">
        <f>Konvention_1slave-INslave</f>
        <v>4</v>
      </c>
      <c r="G59" s="17">
        <f>Konvention_1slave-CHslave</f>
        <v>5</v>
      </c>
      <c r="H59" s="17"/>
      <c r="I59" s="17"/>
      <c r="J59" s="17"/>
      <c r="K59" s="18"/>
      <c r="L59" s="23">
        <f t="shared" si="24"/>
        <v>4.333333333333333</v>
      </c>
      <c r="M59" s="23">
        <f t="shared" si="1"/>
        <v>8.6666666666666661</v>
      </c>
      <c r="N59" s="28">
        <f t="shared" si="2"/>
        <v>13</v>
      </c>
      <c r="O59" s="11">
        <f t="shared" si="25"/>
        <v>2805</v>
      </c>
      <c r="P59" s="11">
        <f>E59*F59*CHslave+E59*INslave*G59+KLslave*F59*G59</f>
        <v>824</v>
      </c>
      <c r="Q59" s="18">
        <f t="shared" si="3"/>
        <v>80</v>
      </c>
      <c r="R59" s="16">
        <f t="shared" si="27"/>
        <v>3709</v>
      </c>
      <c r="S59" s="29">
        <f t="shared" si="4"/>
        <v>3.2771636559719601</v>
      </c>
      <c r="T59" s="22">
        <f t="shared" si="5"/>
        <v>1.9254066684640962</v>
      </c>
      <c r="U59" s="30">
        <f t="shared" si="6"/>
        <v>0.28039902938797517</v>
      </c>
      <c r="V59" s="29">
        <f t="shared" si="7"/>
        <v>5.4829693538240312</v>
      </c>
      <c r="W59" s="170">
        <v>0</v>
      </c>
      <c r="X59" s="4">
        <f t="shared" si="8"/>
        <v>5.4829693538240312</v>
      </c>
      <c r="Y59" s="60">
        <f>IF(V59&gt;0,V59,0)*2+IF(V59&gt;12,V59-12,0)*2+IF(V59&gt;13,V59-13,0)*2+IF(V59&gt;14,V59-14,0)*2+IF(V59&gt;15,V59-15,0)*2+IF(V59&gt;16,V59-16,0)*2+IF(V59&gt;17,V59-17,0)*2+IF(V59&gt;18,V59-18,0)*2+IF(V59&gt;19,V59-19,0)*2+IF(V59&gt;20,V59-20,0)*2</f>
        <v>10.965938707648062</v>
      </c>
      <c r="Z59" s="159">
        <f>IF(W59&gt;0,W59,0)*2+IF(W59&gt;12,W59-12,0)*2+IF(W59&gt;13,W59-13,0)*2+IF(W59&gt;14,W59-14,0)*2+IF(W59&gt;15,W59-15,0)*2+IF(W59&gt;16,W59-16,0)*2+IF(W59&gt;17,W59-17,0)*2+IF(W59&gt;18,W59-18,0)*2+IF(W59&gt;19,W59-19,0)*2+IF(W59&gt;20,W59-20,0)*2</f>
        <v>0</v>
      </c>
      <c r="AA59" s="29">
        <f t="shared" si="26"/>
        <v>10.965938707648062</v>
      </c>
      <c r="AB59" s="166">
        <f t="shared" si="9"/>
        <v>0</v>
      </c>
    </row>
    <row r="60" spans="1:28">
      <c r="A60" s="13" t="s">
        <v>65</v>
      </c>
      <c r="B60" s="9" t="s">
        <v>97</v>
      </c>
      <c r="C60" s="56" t="s">
        <v>135</v>
      </c>
      <c r="D60" s="16">
        <f>Konvention_1slave-MUslave</f>
        <v>5</v>
      </c>
      <c r="E60" s="17">
        <f>Konvention_1slave-KLslave</f>
        <v>4</v>
      </c>
      <c r="F60" s="17">
        <f>Konvention_1slave-INslave</f>
        <v>4</v>
      </c>
      <c r="G60" s="17"/>
      <c r="H60" s="17"/>
      <c r="I60" s="17"/>
      <c r="J60" s="17"/>
      <c r="K60" s="18"/>
      <c r="L60" s="23">
        <f t="shared" si="24"/>
        <v>4.333333333333333</v>
      </c>
      <c r="M60" s="23">
        <f t="shared" si="1"/>
        <v>8.6666666666666661</v>
      </c>
      <c r="N60" s="28">
        <f t="shared" si="2"/>
        <v>13</v>
      </c>
      <c r="O60" s="11">
        <f t="shared" si="25"/>
        <v>2805</v>
      </c>
      <c r="P60" s="11">
        <f>D60*E60*INslave+D60*KLslave*F60+MUslave*E60*F60</f>
        <v>824</v>
      </c>
      <c r="Q60" s="18">
        <f t="shared" si="3"/>
        <v>80</v>
      </c>
      <c r="R60" s="16">
        <f t="shared" si="27"/>
        <v>3709</v>
      </c>
      <c r="S60" s="29">
        <f t="shared" si="4"/>
        <v>3.2771636559719601</v>
      </c>
      <c r="T60" s="22">
        <f t="shared" si="5"/>
        <v>1.9254066684640962</v>
      </c>
      <c r="U60" s="30">
        <f t="shared" si="6"/>
        <v>0.28039902938797517</v>
      </c>
      <c r="V60" s="29">
        <f t="shared" si="7"/>
        <v>5.4829693538240312</v>
      </c>
      <c r="W60" s="170">
        <v>0</v>
      </c>
      <c r="X60" s="4">
        <f t="shared" si="8"/>
        <v>5.4829693538240312</v>
      </c>
      <c r="Y60" s="60">
        <f>IF(V60&gt;0,V60,0)*2+IF(V60&gt;12,V60-12,0)*2+IF(V60&gt;13,V60-13,0)*2+IF(V60&gt;14,V60-14,0)*2+IF(V60&gt;15,V60-15,0)*2+IF(V60&gt;16,V60-16,0)*2+IF(V60&gt;17,V60-17,0)*2+IF(V60&gt;18,V60-18,0)*2+IF(V60&gt;19,V60-19,0)*2+IF(V60&gt;20,V60-20,0)*2</f>
        <v>10.965938707648062</v>
      </c>
      <c r="Z60" s="159">
        <f>IF(W60&gt;0,W60,0)*2+IF(W60&gt;12,W60-12,0)*2+IF(W60&gt;13,W60-13,0)*2+IF(W60&gt;14,W60-14,0)*2+IF(W60&gt;15,W60-15,0)*2+IF(W60&gt;16,W60-16,0)*2+IF(W60&gt;17,W60-17,0)*2+IF(W60&gt;18,W60-18,0)*2+IF(W60&gt;19,W60-19,0)*2+IF(W60&gt;20,W60-20,0)*2</f>
        <v>0</v>
      </c>
      <c r="AA60" s="29">
        <f t="shared" si="26"/>
        <v>10.965938707648062</v>
      </c>
      <c r="AB60" s="166">
        <f t="shared" si="9"/>
        <v>0</v>
      </c>
    </row>
    <row r="61" spans="1:28">
      <c r="A61" s="13" t="s">
        <v>54</v>
      </c>
      <c r="B61" s="9" t="s">
        <v>102</v>
      </c>
      <c r="C61" s="56" t="s">
        <v>135</v>
      </c>
      <c r="D61" s="16">
        <f>Konvention_1slave-MUslave</f>
        <v>5</v>
      </c>
      <c r="E61" s="17"/>
      <c r="F61" s="17">
        <f>Konvention_1slave-INslave</f>
        <v>4</v>
      </c>
      <c r="G61" s="17"/>
      <c r="H61" s="17"/>
      <c r="I61" s="17"/>
      <c r="J61" s="17">
        <f>Konvention_1slave-KOslave</f>
        <v>5</v>
      </c>
      <c r="K61" s="18"/>
      <c r="L61" s="23">
        <f t="shared" si="24"/>
        <v>4.666666666666667</v>
      </c>
      <c r="M61" s="23">
        <f t="shared" si="1"/>
        <v>9.3333333333333339</v>
      </c>
      <c r="N61" s="28">
        <f t="shared" si="2"/>
        <v>14</v>
      </c>
      <c r="O61" s="11">
        <f t="shared" si="25"/>
        <v>2884</v>
      </c>
      <c r="P61" s="11">
        <f>D61*F61*KOslave+D61*INslave*J61+MUslave*F61*J61</f>
        <v>935</v>
      </c>
      <c r="Q61" s="18">
        <f t="shared" si="3"/>
        <v>100</v>
      </c>
      <c r="R61" s="16">
        <f t="shared" si="27"/>
        <v>3919</v>
      </c>
      <c r="S61" s="29">
        <f t="shared" si="4"/>
        <v>3.4342094071616911</v>
      </c>
      <c r="T61" s="22">
        <f t="shared" si="5"/>
        <v>2.2267585268350771</v>
      </c>
      <c r="U61" s="30">
        <f t="shared" si="6"/>
        <v>0.35723398826231184</v>
      </c>
      <c r="V61" s="29">
        <f t="shared" si="7"/>
        <v>6.0182019222590801</v>
      </c>
      <c r="W61" s="170">
        <v>0</v>
      </c>
      <c r="X61" s="4">
        <f t="shared" si="8"/>
        <v>6.0182019222590801</v>
      </c>
      <c r="Y61" s="60">
        <f>IF(V61&gt;0,V61,0)*2+IF(V61&gt;12,V61-12,0)*2+IF(V61&gt;13,V61-13,0)*2+IF(V61&gt;14,V61-14,0)*2+IF(V61&gt;15,V61-15,0)*2+IF(V61&gt;16,V61-16,0)*2+IF(V61&gt;17,V61-17,0)*2+IF(V61&gt;18,V61-18,0)*2+IF(V61&gt;19,V61-19,0)*2+IF(V61&gt;20,V61-20,0)*2</f>
        <v>12.03640384451816</v>
      </c>
      <c r="Z61" s="159">
        <f>IF(W61&gt;0,W61,0)*2+IF(W61&gt;12,W61-12,0)*2+IF(W61&gt;13,W61-13,0)*2+IF(W61&gt;14,W61-14,0)*2+IF(W61&gt;15,W61-15,0)*2+IF(W61&gt;16,W61-16,0)*2+IF(W61&gt;17,W61-17,0)*2+IF(W61&gt;18,W61-18,0)*2+IF(W61&gt;19,W61-19,0)*2+IF(W61&gt;20,W61-20,0)*2</f>
        <v>0</v>
      </c>
      <c r="AA61" s="29">
        <f t="shared" si="26"/>
        <v>12.03640384451816</v>
      </c>
      <c r="AB61" s="166">
        <f t="shared" si="9"/>
        <v>0</v>
      </c>
    </row>
    <row r="62" spans="1:28">
      <c r="A62" s="13" t="s">
        <v>55</v>
      </c>
      <c r="B62" s="9" t="s">
        <v>103</v>
      </c>
      <c r="C62" s="56" t="s">
        <v>135</v>
      </c>
      <c r="D62" s="16"/>
      <c r="E62" s="17"/>
      <c r="F62" s="17">
        <f>Konvention_1slave-INslave</f>
        <v>4</v>
      </c>
      <c r="G62" s="17">
        <f>Konvention_1slave-CHslave</f>
        <v>5</v>
      </c>
      <c r="H62" s="17"/>
      <c r="I62" s="17"/>
      <c r="J62" s="17">
        <f>Konvention_1slave-KOslave</f>
        <v>5</v>
      </c>
      <c r="K62" s="18"/>
      <c r="L62" s="23">
        <f t="shared" si="24"/>
        <v>4.666666666666667</v>
      </c>
      <c r="M62" s="23">
        <f t="shared" si="1"/>
        <v>9.3333333333333339</v>
      </c>
      <c r="N62" s="28">
        <f t="shared" si="2"/>
        <v>14</v>
      </c>
      <c r="O62" s="11">
        <f t="shared" si="25"/>
        <v>2884</v>
      </c>
      <c r="P62" s="11">
        <f>F62*G62*KOslave+F62*CHslave*J62+INslave*G62*J62</f>
        <v>935</v>
      </c>
      <c r="Q62" s="18">
        <f t="shared" si="3"/>
        <v>100</v>
      </c>
      <c r="R62" s="16">
        <f t="shared" si="27"/>
        <v>3919</v>
      </c>
      <c r="S62" s="29">
        <f t="shared" si="4"/>
        <v>3.4342094071616911</v>
      </c>
      <c r="T62" s="22">
        <f t="shared" si="5"/>
        <v>2.2267585268350771</v>
      </c>
      <c r="U62" s="30">
        <f t="shared" si="6"/>
        <v>0.35723398826231184</v>
      </c>
      <c r="V62" s="29">
        <f t="shared" si="7"/>
        <v>6.0182019222590801</v>
      </c>
      <c r="W62" s="170">
        <v>0</v>
      </c>
      <c r="X62" s="4">
        <f t="shared" si="8"/>
        <v>6.0182019222590801</v>
      </c>
      <c r="Y62" s="60">
        <f>IF(V62&gt;0,V62,0)*2+IF(V62&gt;12,V62-12,0)*2+IF(V62&gt;13,V62-13,0)*2+IF(V62&gt;14,V62-14,0)*2+IF(V62&gt;15,V62-15,0)*2+IF(V62&gt;16,V62-16,0)*2+IF(V62&gt;17,V62-17,0)*2+IF(V62&gt;18,V62-18,0)*2+IF(V62&gt;19,V62-19,0)*2+IF(V62&gt;20,V62-20,0)*2</f>
        <v>12.03640384451816</v>
      </c>
      <c r="Z62" s="159">
        <f>IF(W62&gt;0,W62,0)*2+IF(W62&gt;12,W62-12,0)*2+IF(W62&gt;13,W62-13,0)*2+IF(W62&gt;14,W62-14,0)*2+IF(W62&gt;15,W62-15,0)*2+IF(W62&gt;16,W62-16,0)*2+IF(W62&gt;17,W62-17,0)*2+IF(W62&gt;18,W62-18,0)*2+IF(W62&gt;19,W62-19,0)*2+IF(W62&gt;20,W62-20,0)*2</f>
        <v>0</v>
      </c>
      <c r="AA62" s="29">
        <f t="shared" si="26"/>
        <v>12.03640384451816</v>
      </c>
      <c r="AB62" s="166">
        <f t="shared" si="9"/>
        <v>0</v>
      </c>
    </row>
    <row r="63" spans="1:28">
      <c r="A63" s="13" t="s">
        <v>56</v>
      </c>
      <c r="B63" s="9" t="s">
        <v>104</v>
      </c>
      <c r="C63" s="56" t="s">
        <v>137</v>
      </c>
      <c r="D63" s="16"/>
      <c r="E63" s="17">
        <f>Konvention_1slave-KLslave</f>
        <v>4</v>
      </c>
      <c r="F63" s="17"/>
      <c r="G63" s="17"/>
      <c r="H63" s="17">
        <f t="shared" ref="H63:H72" si="28">Konvention_1slave-FFslave</f>
        <v>5</v>
      </c>
      <c r="I63" s="17"/>
      <c r="J63" s="17"/>
      <c r="K63" s="18"/>
      <c r="L63" s="23">
        <f>(E63+H63+H63)/3</f>
        <v>4.666666666666667</v>
      </c>
      <c r="M63" s="23">
        <f t="shared" si="1"/>
        <v>9.3333333333333339</v>
      </c>
      <c r="N63" s="28">
        <f t="shared" si="2"/>
        <v>14</v>
      </c>
      <c r="O63" s="11">
        <f>H63*POWER(MUslave,SIGN(D63))*POWER(KLslave,SIGN(E63))*POWER(INslave,SIGN(F63))*POWER(CHslave,SIGN(G63))*POWER(FFslave,SIGN(H63))*POWER(GEslave,SIGN(I63))*POWER(KOslave,SIGN(J63))*POWER(KKslave,SIGN(K63))+H63*POWER(MUslave,SIGN(D63))*POWER(KLslave,SIGN(E63))*POWER(INslave,SIGN(F63))*POWER(CHslave,SIGN(G63))*POWER(FFslave,SIGN(H63))*POWER(GEslave,SIGN(I63))*POWER(KOslave,SIGN(J63))*POWER(KKslave,SIGN(K63))+E63*POWER(MUslave,SIGN(D63))*POWER(KLslave,SIGN(E63))*POWER(INslave,SIGN(F63))*POWER(CHslave,SIGN(G63))*POWER(FFslave,SIGN(H63))*POWER(GEslave,SIGN(I63))*POWER(KKslave,SIGN(K63))*POWER(FFslave,SIGN(H63))/POWER(KLslave,SIGN(E63))</f>
        <v>2884</v>
      </c>
      <c r="P63" s="11">
        <f>E63*H63*FFslave+E63*FFslave*H63+KLslave*H63*H63</f>
        <v>935</v>
      </c>
      <c r="Q63" s="18">
        <f>IFERROR(D63^SIGN(D63),1)*IFERROR(E63^SIGN(E63),1)*IFERROR(F63^SIGN(F63),1)*IFERROR(G63^SIGN(G63),1)*IFERROR(H63^SIGN(H63),1)*IFERROR(I63^SIGN(I63),1)*IFERROR(J63^SIGN(J63),1)*IFERROR(K63^SIGN(K63),1)*IFERROR(H63^SIGN(H63),1)</f>
        <v>100</v>
      </c>
      <c r="R63" s="16">
        <f t="shared" si="27"/>
        <v>3919</v>
      </c>
      <c r="S63" s="29">
        <f t="shared" si="4"/>
        <v>3.4342094071616911</v>
      </c>
      <c r="T63" s="22">
        <f t="shared" si="5"/>
        <v>2.2267585268350771</v>
      </c>
      <c r="U63" s="30">
        <f t="shared" si="6"/>
        <v>0.35723398826231184</v>
      </c>
      <c r="V63" s="29">
        <f t="shared" si="7"/>
        <v>6.0182019222590801</v>
      </c>
      <c r="W63" s="170">
        <v>0</v>
      </c>
      <c r="X63" s="4">
        <f t="shared" si="8"/>
        <v>6.0182019222590801</v>
      </c>
      <c r="Y63" s="60">
        <f>IF(V63&gt;0,V63,0)*4+IF(V63&gt;12,V63-12,0)*4+IF(V63&gt;13,V63-13,0)*4+IF(V63&gt;14,V63-14,0)*4+IF(V63&gt;15,V63-15,0)*4+IF(V63&gt;16,V63-16,0)*4+IF(V63&gt;17,V63-17,0)*4+IF(V63&gt;18,V63-18,0)*4+IF(V63&gt;19,V63-19,0)*4+IF(V63&gt;20,V63-20,0)*4</f>
        <v>24.072807689036321</v>
      </c>
      <c r="Z63" s="159">
        <f>IF(W63&gt;0,W63,0)*4+IF(W63&gt;12,W63-12,0)*4+IF(W63&gt;13,W63-13,0)*4+IF(W63&gt;14,W63-14,0)*4+IF(W63&gt;15,W63-15,0)*4+IF(W63&gt;16,W63-16,0)*4+IF(W63&gt;17,W63-17,0)*4+IF(W63&gt;18,W63-18,0)*4+IF(W63&gt;19,W63-19,0)*4+IF(W63&gt;20,W63-20,0)*4</f>
        <v>0</v>
      </c>
      <c r="AA63" s="29">
        <f t="shared" si="26"/>
        <v>24.072807689036321</v>
      </c>
      <c r="AB63" s="166">
        <f t="shared" si="9"/>
        <v>0</v>
      </c>
    </row>
    <row r="64" spans="1:28">
      <c r="A64" s="13" t="s">
        <v>57</v>
      </c>
      <c r="B64" s="9" t="s">
        <v>100</v>
      </c>
      <c r="C64" s="56" t="s">
        <v>135</v>
      </c>
      <c r="D64" s="16"/>
      <c r="E64" s="17"/>
      <c r="F64" s="17"/>
      <c r="G64" s="17"/>
      <c r="H64" s="17">
        <f t="shared" si="28"/>
        <v>5</v>
      </c>
      <c r="I64" s="17">
        <f>Konvention_1slave-GEslave</f>
        <v>5</v>
      </c>
      <c r="J64" s="17"/>
      <c r="K64" s="18">
        <f>Konvention_1slave-KKslave</f>
        <v>9</v>
      </c>
      <c r="L64" s="23">
        <f>(D64+E64+F64+G64+H64+I64+J64+K64)/3</f>
        <v>6.333333333333333</v>
      </c>
      <c r="M64" s="23">
        <f t="shared" si="1"/>
        <v>12.666666666666666</v>
      </c>
      <c r="N64" s="28">
        <f t="shared" si="2"/>
        <v>19</v>
      </c>
      <c r="O64" s="11">
        <f>D64*POWER(KLslave,SIGN(E64))*POWER(INslave,SIGN(F64))*POWER(CHslave,SIGN(G64))*POWER(FFslave,SIGN(H64))*POWER(GEslave,SIGN(I64))*POWER(KOslave,SIGN(J64))*POWER(KKslave,SIGN(K64))+E64*POWER(MUslave,SIGN(D64))*POWER(INslave,SIGN(F64))*POWER(CHslave,SIGN(G64))*POWER(FFslave,SIGN(H64))*POWER(GEslave,SIGN(I64))*POWER(KOslave,SIGN(J64))*POWER(KKslave,SIGN(K64))+F64*POWER(MUslave,SIGN(D64))*POWER(KLslave,SIGN(E64))*POWER(CHslave,SIGN(G64))*POWER(FFslave,SIGN(H64))*POWER(GEslave,SIGN(I64))*POWER(KOslave,SIGN(J64))*POWER(KKslave,SIGN(K64))+G64*POWER(MUslave,SIGN(D64))*POWER(KLslave,SIGN(E64))*POWER(INslave,SIGN(F64))*POWER(FFslave,SIGN(H64))*POWER(GEslave,SIGN(I64))*POWER(KOslave,SIGN(J64))*POWER(KKslave,SIGN(K64))+H64*POWER(MUslave,SIGN(D64))*POWER(KLslave,SIGN(E64))*POWER(INslave,SIGN(F64))*POWER(CHslave,SIGN(G64))*POWER(GEslave,SIGN(I64))*POWER(KOslave,SIGN(J64))*POWER(KKslave,SIGN(K64))+I64*POWER(MUslave,SIGN(D64))*POWER(KLslave,SIGN(E64))*POWER(INslave,SIGN(F64))*POWER(CHslave,SIGN(G64))*POWER(FFslave,SIGN(H64))*POWER(KOslave,SIGN(J64))*POWER(KKslave,SIGN(K64))+J64*POWER(MUslave,SIGN(D64))*POWER(KLslave,SIGN(E64))*POWER(INslave,SIGN(F64))*POWER(CHslave,SIGN(G64))*POWER(FFslave,SIGN(H64))*POWER(GEslave,SIGN(I64))*POWER(KKslave,SIGN(K64))+K64*POWER(MUslave,SIGN(D64))*POWER(KLslave,SIGN(E64))*POWER(INslave,SIGN(F64))*POWER(CHslave,SIGN(G64))*POWER(FFslave,SIGN(H64))*POWER(GEslave,SIGN(I64))*POWER(KOslave,SIGN(J64))</f>
        <v>3164</v>
      </c>
      <c r="P64" s="11">
        <f>H64*I64*KKslave+H64*GEslave*K64+FFslave*I64*K64</f>
        <v>1510</v>
      </c>
      <c r="Q64" s="18">
        <f t="shared" si="3"/>
        <v>225</v>
      </c>
      <c r="R64" s="16">
        <f t="shared" si="27"/>
        <v>4899</v>
      </c>
      <c r="S64" s="29">
        <f t="shared" si="4"/>
        <v>4.0903585765802539</v>
      </c>
      <c r="T64" s="22">
        <f t="shared" si="5"/>
        <v>3.9041981356739464</v>
      </c>
      <c r="U64" s="30">
        <f t="shared" si="6"/>
        <v>0.87262706674831603</v>
      </c>
      <c r="V64" s="29">
        <f t="shared" si="7"/>
        <v>8.8671837790025165</v>
      </c>
      <c r="W64" s="170">
        <v>0</v>
      </c>
      <c r="X64" s="4">
        <f t="shared" si="8"/>
        <v>8.8671837790025165</v>
      </c>
      <c r="Y64" s="60">
        <f>IF(V64&gt;0,V64,0)*2+IF(V64&gt;12,V64-12,0)*2+IF(V64&gt;13,V64-13,0)*2+IF(V64&gt;14,V64-14,0)*2+IF(V64&gt;15,V64-15,0)*2+IF(V64&gt;16,V64-16,0)*2+IF(V64&gt;17,V64-17,0)*2+IF(V64&gt;18,V64-18,0)*2+IF(V64&gt;19,V64-19,0)*2+IF(V64&gt;20,V64-20,0)*2</f>
        <v>17.734367558005033</v>
      </c>
      <c r="Z64" s="159">
        <f>IF(W64&gt;0,W64,0)*2+IF(W64&gt;12,W64-12,0)*2+IF(W64&gt;13,W64-13,0)*2+IF(W64&gt;14,W64-14,0)*2+IF(W64&gt;15,W64-15,0)*2+IF(W64&gt;16,W64-16,0)*2+IF(W64&gt;17,W64-17,0)*2+IF(W64&gt;18,W64-18,0)*2+IF(W64&gt;19,W64-19,0)*2+IF(W64&gt;20,W64-20,0)*2</f>
        <v>0</v>
      </c>
      <c r="AA64" s="29">
        <f t="shared" si="26"/>
        <v>17.734367558005033</v>
      </c>
      <c r="AB64" s="166">
        <f t="shared" si="9"/>
        <v>0</v>
      </c>
    </row>
    <row r="65" spans="1:47">
      <c r="A65" s="13" t="s">
        <v>58</v>
      </c>
      <c r="B65" s="9" t="s">
        <v>105</v>
      </c>
      <c r="C65" s="56" t="s">
        <v>136</v>
      </c>
      <c r="D65" s="16"/>
      <c r="E65" s="17"/>
      <c r="F65" s="17">
        <f>Konvention_1slave-INslave</f>
        <v>4</v>
      </c>
      <c r="G65" s="17"/>
      <c r="H65" s="17">
        <f t="shared" si="28"/>
        <v>5</v>
      </c>
      <c r="I65" s="17"/>
      <c r="J65" s="17"/>
      <c r="K65" s="18"/>
      <c r="L65" s="23">
        <f>(F65+H65+H65)/3</f>
        <v>4.666666666666667</v>
      </c>
      <c r="M65" s="23">
        <f t="shared" si="1"/>
        <v>9.3333333333333339</v>
      </c>
      <c r="N65" s="28">
        <f t="shared" si="2"/>
        <v>14</v>
      </c>
      <c r="O65" s="11">
        <f>H65*POWER(MUslave,SIGN(D65))*POWER(KLslave,SIGN(E65))*POWER(INslave,SIGN(F65))*POWER(CHslave,SIGN(G65))*POWER(FFslave,SIGN(H65))*POWER(GEslave,SIGN(I65))*POWER(KOslave,SIGN(J65))*POWER(KKslave,SIGN(K65))+H65*POWER(MUslave,SIGN(D65))*POWER(KLslave,SIGN(E65))*POWER(INslave,SIGN(F65))*POWER(CHslave,SIGN(G65))*POWER(FFslave,SIGN(H65))*POWER(GEslave,SIGN(I65))*POWER(KOslave,SIGN(J65))*POWER(KKslave,SIGN(K65))+F65*POWER(MUslave,SIGN(D65))*POWER(KLslave,SIGN(E65))*POWER(INslave,SIGN(F65))*POWER(CHslave,SIGN(G65))*POWER(FFslave,SIGN(H65))*POWER(GEslave,SIGN(I65))*POWER(KKslave,SIGN(K65))*POWER(FFslave,SIGN(H65))/POWER(INslave,SIGN(F65))</f>
        <v>2884</v>
      </c>
      <c r="P65" s="11">
        <f>F65*H65*FFslave+F65*FFslave*H65+INslave*H65*H65</f>
        <v>935</v>
      </c>
      <c r="Q65" s="18">
        <f>IFERROR(D65^SIGN(D65),1)*IFERROR(E65^SIGN(E65),1)*IFERROR(F65^SIGN(F65),1)*IFERROR(G65^SIGN(G65),1)*IFERROR(H65^SIGN(H65),1)*IFERROR(I65^SIGN(I65),1)*IFERROR(J65^SIGN(J65),1)*IFERROR(K65^SIGN(K65),1)*IFERROR(H65^SIGN(H65),1)</f>
        <v>100</v>
      </c>
      <c r="R65" s="16">
        <f t="shared" si="27"/>
        <v>3919</v>
      </c>
      <c r="S65" s="29">
        <f t="shared" si="4"/>
        <v>3.4342094071616911</v>
      </c>
      <c r="T65" s="22">
        <f t="shared" si="5"/>
        <v>2.2267585268350771</v>
      </c>
      <c r="U65" s="30">
        <f t="shared" si="6"/>
        <v>0.35723398826231184</v>
      </c>
      <c r="V65" s="29">
        <f t="shared" si="7"/>
        <v>6.0182019222590801</v>
      </c>
      <c r="W65" s="170">
        <v>0</v>
      </c>
      <c r="X65" s="4">
        <f t="shared" si="8"/>
        <v>6.0182019222590801</v>
      </c>
      <c r="Y65" s="60">
        <f>IF(V65&gt;0,V65,0)*1+IF(V65&gt;12,V65-12,0)*1+IF(V65&gt;13,V65-13,0)*1+IF(V65&gt;14,V65-14,0)*1+IF(V65&gt;15,V65-15,0)*1+IF(V65&gt;16,V65-16,0)*1+IF(V65&gt;17,V65-17,0)*1+IF(V65&gt;18,V65-18,0)*1+IF(V65&gt;19,V65-19,0)*1+IF(V65&gt;20,V65-20,0)*1</f>
        <v>6.0182019222590801</v>
      </c>
      <c r="Z65" s="159">
        <f>IF(W65&gt;0,W65,0)*1+IF(W65&gt;12,W65-12,0)*1+IF(W65&gt;13,W65-13,0)*1+IF(W65&gt;14,W65-14,0)*1+IF(W65&gt;15,W65-15,0)*1+IF(W65&gt;16,W65-16,0)*1+IF(W65&gt;17,W65-17,0)*1+IF(W65&gt;18,W65-18,0)*1+IF(W65&gt;19,W65-19,0)*1+IF(W65&gt;20,W65-20,0)*1</f>
        <v>0</v>
      </c>
      <c r="AA65" s="29">
        <f t="shared" si="26"/>
        <v>6.0182019222590801</v>
      </c>
      <c r="AB65" s="166">
        <f t="shared" si="9"/>
        <v>0</v>
      </c>
    </row>
    <row r="66" spans="1:47">
      <c r="A66" s="13" t="s">
        <v>59</v>
      </c>
      <c r="B66" s="9" t="s">
        <v>92</v>
      </c>
      <c r="C66" s="56" t="s">
        <v>135</v>
      </c>
      <c r="D66" s="16"/>
      <c r="E66" s="17"/>
      <c r="F66" s="17"/>
      <c r="G66" s="17"/>
      <c r="H66" s="17">
        <f t="shared" si="28"/>
        <v>5</v>
      </c>
      <c r="I66" s="17">
        <f>Konvention_1slave-GEslave</f>
        <v>5</v>
      </c>
      <c r="J66" s="17">
        <f>Konvention_1slave-KOslave</f>
        <v>5</v>
      </c>
      <c r="K66" s="18"/>
      <c r="L66" s="23">
        <f>(D66+E66+F66+G66+H66+I66+J66+K66)/3</f>
        <v>5</v>
      </c>
      <c r="M66" s="23">
        <f t="shared" si="1"/>
        <v>10</v>
      </c>
      <c r="N66" s="28">
        <f t="shared" si="2"/>
        <v>15</v>
      </c>
      <c r="O66" s="11">
        <f>D66*POWER(KLslave,SIGN(E66))*POWER(INslave,SIGN(F66))*POWER(CHslave,SIGN(G66))*POWER(FFslave,SIGN(H66))*POWER(GEslave,SIGN(I66))*POWER(KOslave,SIGN(J66))*POWER(KKslave,SIGN(K66))+E66*POWER(MUslave,SIGN(D66))*POWER(INslave,SIGN(F66))*POWER(CHslave,SIGN(G66))*POWER(FFslave,SIGN(H66))*POWER(GEslave,SIGN(I66))*POWER(KOslave,SIGN(J66))*POWER(KKslave,SIGN(K66))+F66*POWER(MUslave,SIGN(D66))*POWER(KLslave,SIGN(E66))*POWER(CHslave,SIGN(G66))*POWER(FFslave,SIGN(H66))*POWER(GEslave,SIGN(I66))*POWER(KOslave,SIGN(J66))*POWER(KKslave,SIGN(K66))+G66*POWER(MUslave,SIGN(D66))*POWER(KLslave,SIGN(E66))*POWER(INslave,SIGN(F66))*POWER(FFslave,SIGN(H66))*POWER(GEslave,SIGN(I66))*POWER(KOslave,SIGN(J66))*POWER(KKslave,SIGN(K66))+H66*POWER(MUslave,SIGN(D66))*POWER(KLslave,SIGN(E66))*POWER(INslave,SIGN(F66))*POWER(CHslave,SIGN(G66))*POWER(GEslave,SIGN(I66))*POWER(KOslave,SIGN(J66))*POWER(KKslave,SIGN(K66))+I66*POWER(MUslave,SIGN(D66))*POWER(KLslave,SIGN(E66))*POWER(INslave,SIGN(F66))*POWER(CHslave,SIGN(G66))*POWER(FFslave,SIGN(H66))*POWER(KOslave,SIGN(J66))*POWER(KKslave,SIGN(K66))+J66*POWER(MUslave,SIGN(D66))*POWER(KLslave,SIGN(E66))*POWER(INslave,SIGN(F66))*POWER(CHslave,SIGN(G66))*POWER(FFslave,SIGN(H66))*POWER(GEslave,SIGN(I66))*POWER(KKslave,SIGN(K66))+K66*POWER(MUslave,SIGN(D66))*POWER(KLslave,SIGN(E66))*POWER(INslave,SIGN(F66))*POWER(CHslave,SIGN(G66))*POWER(FFslave,SIGN(H66))*POWER(GEslave,SIGN(I66))*POWER(KOslave,SIGN(J66))</f>
        <v>2940</v>
      </c>
      <c r="P66" s="11">
        <f>H66*I66*KOslave+H66*GEslave*J66+FFslave*I66*J66</f>
        <v>1050</v>
      </c>
      <c r="Q66" s="18">
        <f t="shared" si="3"/>
        <v>125</v>
      </c>
      <c r="R66" s="16">
        <f t="shared" si="27"/>
        <v>4115</v>
      </c>
      <c r="S66" s="29">
        <f t="shared" si="4"/>
        <v>3.5722964763061968</v>
      </c>
      <c r="T66" s="22">
        <f t="shared" si="5"/>
        <v>2.5516403402187122</v>
      </c>
      <c r="U66" s="30">
        <f t="shared" si="6"/>
        <v>0.45565006075334141</v>
      </c>
      <c r="V66" s="29">
        <f t="shared" si="7"/>
        <v>6.57958687727825</v>
      </c>
      <c r="W66" s="170">
        <v>0</v>
      </c>
      <c r="X66" s="4">
        <f t="shared" si="8"/>
        <v>6.57958687727825</v>
      </c>
      <c r="Y66" s="60">
        <f>IF(V66&gt;0,V66,0)*2+IF(V66&gt;12,V66-12,0)*2+IF(V66&gt;13,V66-13,0)*2+IF(V66&gt;14,V66-14,0)*2+IF(V66&gt;15,V66-15,0)*2+IF(V66&gt;16,V66-16,0)*2+IF(V66&gt;17,V66-17,0)*2+IF(V66&gt;18,V66-18,0)*2+IF(V66&gt;19,V66-19,0)*2+IF(V66&gt;20,V66-20,0)*2</f>
        <v>13.1591737545565</v>
      </c>
      <c r="Z66" s="159">
        <f>IF(W66&gt;0,W66,0)*2+IF(W66&gt;12,W66-12,0)*2+IF(W66&gt;13,W66-13,0)*2+IF(W66&gt;14,W66-14,0)*2+IF(W66&gt;15,W66-15,0)*2+IF(W66&gt;16,W66-16,0)*2+IF(W66&gt;17,W66-17,0)*2+IF(W66&gt;18,W66-18,0)*2+IF(W66&gt;19,W66-19,0)*2+IF(W66&gt;20,W66-20,0)*2</f>
        <v>0</v>
      </c>
      <c r="AA66" s="29">
        <f t="shared" si="26"/>
        <v>13.1591737545565</v>
      </c>
      <c r="AB66" s="166">
        <f t="shared" si="9"/>
        <v>0</v>
      </c>
    </row>
    <row r="67" spans="1:47">
      <c r="A67" s="13" t="s">
        <v>60</v>
      </c>
      <c r="B67" s="9" t="s">
        <v>105</v>
      </c>
      <c r="C67" s="56" t="s">
        <v>136</v>
      </c>
      <c r="D67" s="16"/>
      <c r="E67" s="17"/>
      <c r="F67" s="17">
        <f>Konvention_1slave-INslave</f>
        <v>4</v>
      </c>
      <c r="G67" s="17"/>
      <c r="H67" s="17">
        <f t="shared" si="28"/>
        <v>5</v>
      </c>
      <c r="I67" s="17"/>
      <c r="J67" s="17"/>
      <c r="K67" s="18"/>
      <c r="L67" s="23">
        <f>(F67+H67+H67)/3</f>
        <v>4.666666666666667</v>
      </c>
      <c r="M67" s="23">
        <f t="shared" si="1"/>
        <v>9.3333333333333339</v>
      </c>
      <c r="N67" s="28">
        <f t="shared" si="2"/>
        <v>14</v>
      </c>
      <c r="O67" s="11">
        <f>H67*POWER(MUslave,SIGN(D67))*POWER(KLslave,SIGN(E67))*POWER(INslave,SIGN(F67))*POWER(CHslave,SIGN(G67))*POWER(FFslave,SIGN(H67))*POWER(GEslave,SIGN(I67))*POWER(KOslave,SIGN(J67))*POWER(KKslave,SIGN(K67))+H67*POWER(MUslave,SIGN(D67))*POWER(KLslave,SIGN(E67))*POWER(INslave,SIGN(F67))*POWER(CHslave,SIGN(G67))*POWER(FFslave,SIGN(H67))*POWER(GEslave,SIGN(I67))*POWER(KOslave,SIGN(J67))*POWER(KKslave,SIGN(K67))+F67*POWER(MUslave,SIGN(D67))*POWER(KLslave,SIGN(E67))*POWER(INslave,SIGN(F67))*POWER(CHslave,SIGN(G67))*POWER(FFslave,SIGN(H67))*POWER(GEslave,SIGN(I67))*POWER(KKslave,SIGN(K67))*POWER(FFslave,SIGN(H67))/POWER(INslave,SIGN(F67))</f>
        <v>2884</v>
      </c>
      <c r="P67" s="11">
        <f>F67*H67*FFslave+F67*FFslave*H67+INslave*H67*H67</f>
        <v>935</v>
      </c>
      <c r="Q67" s="18">
        <f>IFERROR(D67^SIGN(D67),1)*IFERROR(E67^SIGN(E67),1)*IFERROR(F67^SIGN(F67),1)*IFERROR(G67^SIGN(G67),1)*IFERROR(H67^SIGN(H67),1)*IFERROR(I67^SIGN(I67),1)*IFERROR(J67^SIGN(J67),1)*IFERROR(K67^SIGN(K67),1)*IFERROR(H67^SIGN(H67),1)</f>
        <v>100</v>
      </c>
      <c r="R67" s="16">
        <f t="shared" si="27"/>
        <v>3919</v>
      </c>
      <c r="S67" s="29">
        <f t="shared" si="4"/>
        <v>3.4342094071616911</v>
      </c>
      <c r="T67" s="22">
        <f t="shared" si="5"/>
        <v>2.2267585268350771</v>
      </c>
      <c r="U67" s="30">
        <f t="shared" si="6"/>
        <v>0.35723398826231184</v>
      </c>
      <c r="V67" s="29">
        <f t="shared" si="7"/>
        <v>6.0182019222590801</v>
      </c>
      <c r="W67" s="170">
        <v>0</v>
      </c>
      <c r="X67" s="4">
        <f t="shared" si="8"/>
        <v>6.0182019222590801</v>
      </c>
      <c r="Y67" s="60">
        <f>IF(V67&gt;0,V67,0)*1+IF(V67&gt;12,V67-12,0)*1+IF(V67&gt;13,V67-13,0)*1+IF(V67&gt;14,V67-14,0)*1+IF(V67&gt;15,V67-15,0)*1+IF(V67&gt;16,V67-16,0)*1+IF(V67&gt;17,V67-17,0)*1+IF(V67&gt;18,V67-18,0)*1+IF(V67&gt;19,V67-19,0)*1+IF(V67&gt;20,V67-20,0)*1</f>
        <v>6.0182019222590801</v>
      </c>
      <c r="Z67" s="159">
        <f>IF(W67&gt;0,W67,0)*1+IF(W67&gt;12,W67-12,0)*1+IF(W67&gt;13,W67-13,0)*1+IF(W67&gt;14,W67-14,0)*1+IF(W67&gt;15,W67-15,0)*1+IF(W67&gt;16,W67-16,0)*1+IF(W67&gt;17,W67-17,0)*1+IF(W67&gt;18,W67-18,0)*1+IF(W67&gt;19,W67-19,0)*1+IF(W67&gt;20,W67-20,0)*1</f>
        <v>0</v>
      </c>
      <c r="AA67" s="29">
        <f t="shared" si="26"/>
        <v>6.0182019222590801</v>
      </c>
      <c r="AB67" s="166">
        <f t="shared" si="9"/>
        <v>0</v>
      </c>
    </row>
    <row r="68" spans="1:47">
      <c r="A68" s="13" t="s">
        <v>61</v>
      </c>
      <c r="B68" s="9" t="s">
        <v>106</v>
      </c>
      <c r="C68" s="56" t="s">
        <v>138</v>
      </c>
      <c r="D68" s="16"/>
      <c r="E68" s="17"/>
      <c r="F68" s="17"/>
      <c r="G68" s="17"/>
      <c r="H68" s="17">
        <f t="shared" si="28"/>
        <v>5</v>
      </c>
      <c r="I68" s="17"/>
      <c r="J68" s="17">
        <f>Konvention_1slave-KOslave</f>
        <v>5</v>
      </c>
      <c r="K68" s="18">
        <f>Konvention_1slave-KKslave</f>
        <v>9</v>
      </c>
      <c r="L68" s="23">
        <f>(D68+E68+F68+G68+H68+I68+J68+K68)/3</f>
        <v>6.333333333333333</v>
      </c>
      <c r="M68" s="23">
        <f t="shared" si="1"/>
        <v>12.666666666666666</v>
      </c>
      <c r="N68" s="28">
        <f t="shared" si="2"/>
        <v>19</v>
      </c>
      <c r="O68" s="11">
        <f>D68*POWER(KLslave,SIGN(E68))*POWER(INslave,SIGN(F68))*POWER(CHslave,SIGN(G68))*POWER(FFslave,SIGN(H68))*POWER(GEslave,SIGN(I68))*POWER(KOslave,SIGN(J68))*POWER(KKslave,SIGN(K68))+E68*POWER(MUslave,SIGN(D68))*POWER(INslave,SIGN(F68))*POWER(CHslave,SIGN(G68))*POWER(FFslave,SIGN(H68))*POWER(GEslave,SIGN(I68))*POWER(KOslave,SIGN(J68))*POWER(KKslave,SIGN(K68))+F68*POWER(MUslave,SIGN(D68))*POWER(KLslave,SIGN(E68))*POWER(CHslave,SIGN(G68))*POWER(FFslave,SIGN(H68))*POWER(GEslave,SIGN(I68))*POWER(KOslave,SIGN(J68))*POWER(KKslave,SIGN(K68))+G68*POWER(MUslave,SIGN(D68))*POWER(KLslave,SIGN(E68))*POWER(INslave,SIGN(F68))*POWER(FFslave,SIGN(H68))*POWER(GEslave,SIGN(I68))*POWER(KOslave,SIGN(J68))*POWER(KKslave,SIGN(K68))+H68*POWER(MUslave,SIGN(D68))*POWER(KLslave,SIGN(E68))*POWER(INslave,SIGN(F68))*POWER(CHslave,SIGN(G68))*POWER(GEslave,SIGN(I68))*POWER(KOslave,SIGN(J68))*POWER(KKslave,SIGN(K68))+I68*POWER(MUslave,SIGN(D68))*POWER(KLslave,SIGN(E68))*POWER(INslave,SIGN(F68))*POWER(CHslave,SIGN(G68))*POWER(FFslave,SIGN(H68))*POWER(KOslave,SIGN(J68))*POWER(KKslave,SIGN(K68))+J68*POWER(MUslave,SIGN(D68))*POWER(KLslave,SIGN(E68))*POWER(INslave,SIGN(F68))*POWER(CHslave,SIGN(G68))*POWER(FFslave,SIGN(H68))*POWER(GEslave,SIGN(I68))*POWER(KKslave,SIGN(K68))+K68*POWER(MUslave,SIGN(D68))*POWER(KLslave,SIGN(E68))*POWER(INslave,SIGN(F68))*POWER(CHslave,SIGN(G68))*POWER(FFslave,SIGN(H68))*POWER(GEslave,SIGN(I68))*POWER(KOslave,SIGN(J68))</f>
        <v>3164</v>
      </c>
      <c r="P68" s="11">
        <f>H68*J68*KKslave+H68*KOslave*K68+FFslave*J68*K68</f>
        <v>1510</v>
      </c>
      <c r="Q68" s="18">
        <f>IFERROR(D68^SIGN(D68),1)*IFERROR(E68^SIGN(E68),1)*IFERROR(F68^SIGN(F68),1)*IFERROR(G68^SIGN(G68),1)*IFERROR(H68^SIGN(H68),1)*IFERROR(I68^SIGN(I68),1)*IFERROR(J68^SIGN(J68),1)*IFERROR(K68^SIGN(K68),1)</f>
        <v>225</v>
      </c>
      <c r="R68" s="16">
        <f t="shared" si="27"/>
        <v>4899</v>
      </c>
      <c r="S68" s="29">
        <f t="shared" si="4"/>
        <v>4.0903585765802539</v>
      </c>
      <c r="T68" s="22">
        <f t="shared" si="5"/>
        <v>3.9041981356739464</v>
      </c>
      <c r="U68" s="30">
        <f t="shared" si="6"/>
        <v>0.87262706674831603</v>
      </c>
      <c r="V68" s="29">
        <f t="shared" si="7"/>
        <v>8.8671837790025165</v>
      </c>
      <c r="W68" s="170">
        <v>0</v>
      </c>
      <c r="X68" s="4">
        <f t="shared" si="8"/>
        <v>8.8671837790025165</v>
      </c>
      <c r="Y68" s="60">
        <f>IF(V68&gt;0,V68,0)*3+IF(V68&gt;12,V68-12,0)*3+IF(V68&gt;13,V68-13,0)*3+IF(V68&gt;14,V68-14,0)*3+IF(V68&gt;15,V68-15,0)*3+IF(V68&gt;16,V68-16,0)*3+IF(V68&gt;17,V68-17,0)*3+IF(V68&gt;18,V68-18,0)*3+IF(V68&gt;19,V68-19,0)*3+IF(V68&gt;20,V68-20,0)*3</f>
        <v>26.60155133700755</v>
      </c>
      <c r="Z68" s="159">
        <f>IF(W68&gt;0,W68,0)*3+IF(W68&gt;12,W68-12,0)*3+IF(W68&gt;13,W68-13,0)*3+IF(W68&gt;14,W68-14,0)*3+IF(W68&gt;15,W68-15,0)*3+IF(W68&gt;16,W68-16,0)*3+IF(W68&gt;17,W68-17,0)*3+IF(W68&gt;18,W68-18,0)*3+IF(W68&gt;19,W68-19,0)*3+IF(W68&gt;20,W68-20,0)*3</f>
        <v>0</v>
      </c>
      <c r="AA68" s="29">
        <f t="shared" si="26"/>
        <v>26.60155133700755</v>
      </c>
      <c r="AB68" s="166">
        <f t="shared" si="9"/>
        <v>0</v>
      </c>
    </row>
    <row r="69" spans="1:47">
      <c r="A69" s="13" t="s">
        <v>62</v>
      </c>
      <c r="B69" s="9" t="s">
        <v>101</v>
      </c>
      <c r="C69" s="56" t="s">
        <v>136</v>
      </c>
      <c r="D69" s="16"/>
      <c r="E69" s="17"/>
      <c r="F69" s="17"/>
      <c r="G69" s="17">
        <f>Konvention_1slave-CHslave</f>
        <v>5</v>
      </c>
      <c r="H69" s="17">
        <f t="shared" si="28"/>
        <v>5</v>
      </c>
      <c r="I69" s="17"/>
      <c r="J69" s="17">
        <f>Konvention_1slave-KOslave</f>
        <v>5</v>
      </c>
      <c r="K69" s="18"/>
      <c r="L69" s="23">
        <f>(D69+E69+F69+G69+H69+I69+J69+K69)/3</f>
        <v>5</v>
      </c>
      <c r="M69" s="23">
        <f t="shared" si="1"/>
        <v>10</v>
      </c>
      <c r="N69" s="28">
        <f t="shared" si="2"/>
        <v>15</v>
      </c>
      <c r="O69" s="11">
        <f>D69*POWER(KLslave,SIGN(E69))*POWER(INslave,SIGN(F69))*POWER(CHslave,SIGN(G69))*POWER(FFslave,SIGN(H69))*POWER(GEslave,SIGN(I69))*POWER(KOslave,SIGN(J69))*POWER(KKslave,SIGN(K69))+E69*POWER(MUslave,SIGN(D69))*POWER(INslave,SIGN(F69))*POWER(CHslave,SIGN(G69))*POWER(FFslave,SIGN(H69))*POWER(GEslave,SIGN(I69))*POWER(KOslave,SIGN(J69))*POWER(KKslave,SIGN(K69))+F69*POWER(MUslave,SIGN(D69))*POWER(KLslave,SIGN(E69))*POWER(CHslave,SIGN(G69))*POWER(FFslave,SIGN(H69))*POWER(GEslave,SIGN(I69))*POWER(KOslave,SIGN(J69))*POWER(KKslave,SIGN(K69))+G69*POWER(MUslave,SIGN(D69))*POWER(KLslave,SIGN(E69))*POWER(INslave,SIGN(F69))*POWER(FFslave,SIGN(H69))*POWER(GEslave,SIGN(I69))*POWER(KOslave,SIGN(J69))*POWER(KKslave,SIGN(K69))+H69*POWER(MUslave,SIGN(D69))*POWER(KLslave,SIGN(E69))*POWER(INslave,SIGN(F69))*POWER(CHslave,SIGN(G69))*POWER(GEslave,SIGN(I69))*POWER(KOslave,SIGN(J69))*POWER(KKslave,SIGN(K69))+I69*POWER(MUslave,SIGN(D69))*POWER(KLslave,SIGN(E69))*POWER(INslave,SIGN(F69))*POWER(CHslave,SIGN(G69))*POWER(FFslave,SIGN(H69))*POWER(KOslave,SIGN(J69))*POWER(KKslave,SIGN(K69))+J69*POWER(MUslave,SIGN(D69))*POWER(KLslave,SIGN(E69))*POWER(INslave,SIGN(F69))*POWER(CHslave,SIGN(G69))*POWER(FFslave,SIGN(H69))*POWER(GEslave,SIGN(I69))*POWER(KKslave,SIGN(K69))+K69*POWER(MUslave,SIGN(D69))*POWER(KLslave,SIGN(E69))*POWER(INslave,SIGN(F69))*POWER(CHslave,SIGN(G69))*POWER(FFslave,SIGN(H69))*POWER(GEslave,SIGN(I69))*POWER(KOslave,SIGN(J69))</f>
        <v>2940</v>
      </c>
      <c r="P69" s="11">
        <f>G69*H69*KOslave+G69*FFslave*J69+CHslave*H69*J69</f>
        <v>1050</v>
      </c>
      <c r="Q69" s="18">
        <f>IFERROR(D69^SIGN(D69),1)*IFERROR(E69^SIGN(E69),1)*IFERROR(F69^SIGN(F69),1)*IFERROR(G69^SIGN(G69),1)*IFERROR(H69^SIGN(H69),1)*IFERROR(I69^SIGN(I69),1)*IFERROR(J69^SIGN(J69),1)*IFERROR(K69^SIGN(K69),1)</f>
        <v>125</v>
      </c>
      <c r="R69" s="16">
        <f t="shared" si="27"/>
        <v>4115</v>
      </c>
      <c r="S69" s="29">
        <f t="shared" si="4"/>
        <v>3.5722964763061968</v>
      </c>
      <c r="T69" s="22">
        <f t="shared" si="5"/>
        <v>2.5516403402187122</v>
      </c>
      <c r="U69" s="30">
        <f t="shared" si="6"/>
        <v>0.45565006075334141</v>
      </c>
      <c r="V69" s="29">
        <f t="shared" si="7"/>
        <v>6.57958687727825</v>
      </c>
      <c r="W69" s="170">
        <v>0</v>
      </c>
      <c r="X69" s="4">
        <f t="shared" si="8"/>
        <v>6.57958687727825</v>
      </c>
      <c r="Y69" s="60">
        <f>IF(V69&gt;0,V69,0)*1+IF(V69&gt;12,V69-12,0)*1+IF(V69&gt;13,V69-13,0)*1+IF(V69&gt;14,V69-14,0)*1+IF(V69&gt;15,V69-15,0)*1+IF(V69&gt;16,V69-16,0)*1+IF(V69&gt;17,V69-17,0)*1+IF(V69&gt;18,V69-18,0)*1+IF(V69&gt;19,V69-19,0)*1+IF(V69&gt;20,V69-20,0)*1</f>
        <v>6.57958687727825</v>
      </c>
      <c r="Z69" s="159">
        <f>IF(W69&gt;0,W69,0)*1+IF(W69&gt;12,W69-12,0)*1+IF(W69&gt;13,W69-13,0)*1+IF(W69&gt;14,W69-14,0)*1+IF(W69&gt;15,W69-15,0)*1+IF(W69&gt;16,W69-16,0)*1+IF(W69&gt;17,W69-17,0)*1+IF(W69&gt;18,W69-18,0)*1+IF(W69&gt;19,W69-19,0)*1+IF(W69&gt;20,W69-20,0)*1</f>
        <v>0</v>
      </c>
      <c r="AA69" s="29">
        <f t="shared" si="26"/>
        <v>6.57958687727825</v>
      </c>
      <c r="AB69" s="166">
        <f t="shared" si="9"/>
        <v>0</v>
      </c>
    </row>
    <row r="70" spans="1:47">
      <c r="A70" s="13" t="s">
        <v>63</v>
      </c>
      <c r="B70" s="9" t="s">
        <v>105</v>
      </c>
      <c r="C70" s="56" t="s">
        <v>138</v>
      </c>
      <c r="D70" s="16"/>
      <c r="E70" s="17"/>
      <c r="F70" s="17">
        <f>Konvention_1slave-INslave</f>
        <v>4</v>
      </c>
      <c r="G70" s="17"/>
      <c r="H70" s="17">
        <f t="shared" si="28"/>
        <v>5</v>
      </c>
      <c r="I70" s="17"/>
      <c r="J70" s="17"/>
      <c r="K70" s="18"/>
      <c r="L70" s="23">
        <f>(F70+H70+H70)/3</f>
        <v>4.666666666666667</v>
      </c>
      <c r="M70" s="23">
        <f t="shared" si="1"/>
        <v>9.3333333333333339</v>
      </c>
      <c r="N70" s="28">
        <f t="shared" si="2"/>
        <v>14</v>
      </c>
      <c r="O70" s="11">
        <f>H70*POWER(MUslave,SIGN(D70))*POWER(KLslave,SIGN(E70))*POWER(INslave,SIGN(F70))*POWER(CHslave,SIGN(G70))*POWER(FFslave,SIGN(H70))*POWER(GEslave,SIGN(I70))*POWER(KOslave,SIGN(J70))*POWER(KKslave,SIGN(K70))+H70*POWER(MUslave,SIGN(D70))*POWER(KLslave,SIGN(E70))*POWER(INslave,SIGN(F70))*POWER(CHslave,SIGN(G70))*POWER(FFslave,SIGN(H70))*POWER(GEslave,SIGN(I70))*POWER(KOslave,SIGN(J70))*POWER(KKslave,SIGN(K70))+F70*POWER(MUslave,SIGN(D70))*POWER(KLslave,SIGN(E70))*POWER(INslave,SIGN(F70))*POWER(CHslave,SIGN(G70))*POWER(FFslave,SIGN(H70))*POWER(GEslave,SIGN(I70))*POWER(KKslave,SIGN(K70))*POWER(FFslave,SIGN(H70))/POWER(INslave,SIGN(F70))</f>
        <v>2884</v>
      </c>
      <c r="P70" s="11">
        <f>F70*H70*FFslave+F70*FFslave*H70+INslave*H70*H70</f>
        <v>935</v>
      </c>
      <c r="Q70" s="18">
        <f>IFERROR(D70^SIGN(D70),1)*IFERROR(E70^SIGN(E70),1)*IFERROR(F70^SIGN(F70),1)*IFERROR(G70^SIGN(G70),1)*IFERROR(H70^SIGN(H70),1)*IFERROR(I70^SIGN(I70),1)*IFERROR(J70^SIGN(J70),1)*IFERROR(K70^SIGN(K70),1)*IFERROR(H70^SIGN(H70),1)</f>
        <v>100</v>
      </c>
      <c r="R70" s="16">
        <f t="shared" si="27"/>
        <v>3919</v>
      </c>
      <c r="S70" s="29">
        <f t="shared" si="4"/>
        <v>3.4342094071616911</v>
      </c>
      <c r="T70" s="22">
        <f t="shared" si="5"/>
        <v>2.2267585268350771</v>
      </c>
      <c r="U70" s="30">
        <f t="shared" si="6"/>
        <v>0.35723398826231184</v>
      </c>
      <c r="V70" s="29">
        <f t="shared" si="7"/>
        <v>6.0182019222590801</v>
      </c>
      <c r="W70" s="170">
        <v>0</v>
      </c>
      <c r="X70" s="4">
        <f t="shared" si="8"/>
        <v>6.0182019222590801</v>
      </c>
      <c r="Y70" s="60">
        <f>IF(V70&gt;0,V70,0)*3+IF(V70&gt;12,V70-12,0)*3+IF(V70&gt;13,V70-13,0)*3+IF(V70&gt;14,V70-14,0)*3+IF(V70&gt;15,V70-15,0)*3+IF(V70&gt;16,V70-16,0)*3+IF(V70&gt;17,V70-17,0)*3+IF(V70&gt;18,V70-18,0)*3+IF(V70&gt;19,V70-19,0)*3+IF(V70&gt;20,V70-20,0)*3</f>
        <v>18.054605766777239</v>
      </c>
      <c r="Z70" s="159">
        <f>IF(W70&gt;0,W70,0)*3+IF(W70&gt;12,W70-12,0)*3+IF(W70&gt;13,W70-13,0)*3+IF(W70&gt;14,W70-14,0)*3+IF(W70&gt;15,W70-15,0)*3+IF(W70&gt;16,W70-16,0)*3+IF(W70&gt;17,W70-17,0)*3+IF(W70&gt;18,W70-18,0)*3+IF(W70&gt;19,W70-19,0)*3+IF(W70&gt;20,W70-20,0)*3</f>
        <v>0</v>
      </c>
      <c r="AA70" s="29">
        <f t="shared" si="26"/>
        <v>18.054605766777239</v>
      </c>
      <c r="AB70" s="166">
        <f t="shared" si="9"/>
        <v>0</v>
      </c>
    </row>
    <row r="71" spans="1:47">
      <c r="A71" s="13" t="s">
        <v>64</v>
      </c>
      <c r="B71" s="9" t="s">
        <v>107</v>
      </c>
      <c r="C71" s="56" t="s">
        <v>136</v>
      </c>
      <c r="D71" s="16"/>
      <c r="E71" s="17"/>
      <c r="F71" s="17"/>
      <c r="G71" s="17"/>
      <c r="H71" s="17">
        <f t="shared" si="28"/>
        <v>5</v>
      </c>
      <c r="I71" s="17"/>
      <c r="J71" s="17"/>
      <c r="K71" s="18">
        <f>Konvention_1slave-KKslave</f>
        <v>9</v>
      </c>
      <c r="L71" s="23">
        <f>(H71+H71+K71)/3</f>
        <v>6.333333333333333</v>
      </c>
      <c r="M71" s="23">
        <f t="shared" si="1"/>
        <v>12.666666666666666</v>
      </c>
      <c r="N71" s="28">
        <f t="shared" si="2"/>
        <v>19</v>
      </c>
      <c r="O71" s="11">
        <f>H71*POWER(MUslave,SIGN(D71))*POWER(KLslave,SIGN(E71))*POWER(INslave,SIGN(F71))*POWER(CHslave,SIGN(G71))*POWER(FFslave,SIGN(H71))*POWER(GEslave,SIGN(I71))*POWER(KOslave,SIGN(J71))*POWER(KKslave,SIGN(K71))+H71*POWER(MUslave,SIGN(D71))*POWER(KLslave,SIGN(E71))*POWER(INslave,SIGN(F71))*POWER(CHslave,SIGN(G71))*POWER(FFslave,SIGN(H71))*POWER(GEslave,SIGN(I71))*POWER(KOslave,SIGN(J71))*POWER(KKslave,SIGN(K71))+K71*POWER(MUslave,SIGN(D71))*POWER(KLslave,SIGN(E71))*POWER(INslave,SIGN(F71))*POWER(CHslave,SIGN(G71))*POWER(FFslave,SIGN(H71))*POWER(GEslave,SIGN(I71))*POWER(KKslave,SIGN(K71))*POWER(FFslave,SIGN(H71))/POWER(KKslave,SIGN(K71))</f>
        <v>3164</v>
      </c>
      <c r="P71" s="11">
        <f>H71*H71*KKslave+H71*FFslave*K71+FFslave*H71*K71</f>
        <v>1510</v>
      </c>
      <c r="Q71" s="18">
        <f>IFERROR(D71^SIGN(D71),1)*IFERROR(E71^SIGN(E71),1)*IFERROR(F71^SIGN(F71),1)*IFERROR(G71^SIGN(G71),1)*IFERROR(H71^SIGN(H71),1)*IFERROR(I71^SIGN(I71),1)*IFERROR(J71^SIGN(J71),1)*IFERROR(K71^SIGN(K71),1)*IFERROR(H71^SIGN(H71),1)</f>
        <v>225</v>
      </c>
      <c r="R71" s="16">
        <f t="shared" si="27"/>
        <v>4899</v>
      </c>
      <c r="S71" s="29">
        <f t="shared" si="4"/>
        <v>4.0903585765802539</v>
      </c>
      <c r="T71" s="22">
        <f t="shared" si="5"/>
        <v>3.9041981356739464</v>
      </c>
      <c r="U71" s="30">
        <f t="shared" si="6"/>
        <v>0.87262706674831603</v>
      </c>
      <c r="V71" s="29">
        <f t="shared" si="7"/>
        <v>8.8671837790025165</v>
      </c>
      <c r="W71" s="170">
        <v>0</v>
      </c>
      <c r="X71" s="4">
        <f t="shared" si="8"/>
        <v>8.8671837790025165</v>
      </c>
      <c r="Y71" s="60">
        <f>IF(V71&gt;0,V71,0)*1+IF(V71&gt;12,V71-12,0)*1+IF(V71&gt;13,V71-13,0)*1+IF(V71&gt;14,V71-14,0)*1+IF(V71&gt;15,V71-15,0)*1+IF(V71&gt;16,V71-16,0)*1+IF(V71&gt;17,V71-17,0)*1+IF(V71&gt;18,V71-18,0)*1+IF(V71&gt;19,V71-19,0)*1+IF(V71&gt;20,V71-20,0)*1</f>
        <v>8.8671837790025165</v>
      </c>
      <c r="Z71" s="159">
        <f>IF(W71&gt;0,W71,0)*1+IF(W71&gt;12,W71-12,0)*1+IF(W71&gt;13,W71-13,0)*1+IF(W71&gt;14,W71-14,0)*1+IF(W71&gt;15,W71-15,0)*1+IF(W71&gt;16,W71-16,0)*1+IF(W71&gt;17,W71-17,0)*1+IF(W71&gt;18,W71-18,0)*1+IF(W71&gt;19,W71-19,0)*1+IF(W71&gt;20,W71-20,0)*1</f>
        <v>0</v>
      </c>
      <c r="AA71" s="29">
        <f t="shared" si="26"/>
        <v>8.8671837790025165</v>
      </c>
      <c r="AB71" s="166">
        <f t="shared" si="9"/>
        <v>0</v>
      </c>
    </row>
    <row r="72" spans="1:47">
      <c r="A72" s="36" t="s">
        <v>66</v>
      </c>
      <c r="B72" s="10" t="s">
        <v>104</v>
      </c>
      <c r="C72" s="49" t="s">
        <v>136</v>
      </c>
      <c r="D72" s="20"/>
      <c r="E72" s="15">
        <f>Konvention_1slave-KLslave</f>
        <v>4</v>
      </c>
      <c r="F72" s="15"/>
      <c r="G72" s="15"/>
      <c r="H72" s="15">
        <f t="shared" si="28"/>
        <v>5</v>
      </c>
      <c r="I72" s="15"/>
      <c r="J72" s="15"/>
      <c r="K72" s="19"/>
      <c r="L72" s="21">
        <f>(E72+H72+H72)/3</f>
        <v>4.666666666666667</v>
      </c>
      <c r="M72" s="21">
        <f t="shared" si="1"/>
        <v>9.3333333333333339</v>
      </c>
      <c r="N72" s="32">
        <f t="shared" si="2"/>
        <v>14</v>
      </c>
      <c r="O72" s="15">
        <f>H72*POWER(MUslave,SIGN(D72))*POWER(KLslave,SIGN(E72))*POWER(INslave,SIGN(F72))*POWER(CHslave,SIGN(G72))*POWER(FFslave,SIGN(H72))*POWER(GEslave,SIGN(I72))*POWER(KOslave,SIGN(J72))*POWER(KKslave,SIGN(K72))+H72*POWER(MUslave,SIGN(D72))*POWER(KLslave,SIGN(E72))*POWER(INslave,SIGN(F72))*POWER(CHslave,SIGN(G72))*POWER(FFslave,SIGN(H72))*POWER(GEslave,SIGN(I72))*POWER(KOslave,SIGN(J72))*POWER(KKslave,SIGN(K72))+E72*POWER(MUslave,SIGN(D72))*POWER(KLslave,SIGN(E72))*POWER(INslave,SIGN(F72))*POWER(CHslave,SIGN(G72))*POWER(FFslave,SIGN(H72))*POWER(GEslave,SIGN(I72))*POWER(KKslave,SIGN(K72))*POWER(FFslave,SIGN(H72))/POWER(KLslave,SIGN(E72))</f>
        <v>2884</v>
      </c>
      <c r="P72" s="15">
        <f>E72*H72*FFslave+E72*FFslave*H72+KLslave*H72*H72</f>
        <v>935</v>
      </c>
      <c r="Q72" s="19">
        <f>IFERROR(D72^SIGN(D72),1)*IFERROR(E72^SIGN(E72),1)*IFERROR(F72^SIGN(F72),1)*IFERROR(G72^SIGN(G72),1)*IFERROR(H72^SIGN(H72),1)*IFERROR(I72^SIGN(I72),1)*IFERROR(J72^SIGN(J72),1)*IFERROR(K72^SIGN(K72),1)*IFERROR(H72^SIGN(H72),1)</f>
        <v>100</v>
      </c>
      <c r="R72" s="20">
        <f>SUM(O72:Q72)</f>
        <v>3919</v>
      </c>
      <c r="S72" s="33">
        <f t="shared" si="4"/>
        <v>3.4342094071616911</v>
      </c>
      <c r="T72" s="21">
        <f t="shared" si="5"/>
        <v>2.2267585268350771</v>
      </c>
      <c r="U72" s="34">
        <f t="shared" si="6"/>
        <v>0.35723398826231184</v>
      </c>
      <c r="V72" s="33">
        <f t="shared" si="7"/>
        <v>6.0182019222590801</v>
      </c>
      <c r="W72" s="170">
        <v>0</v>
      </c>
      <c r="X72" s="5">
        <f t="shared" si="8"/>
        <v>6.0182019222590801</v>
      </c>
      <c r="Y72" s="61">
        <f>IF(V72&gt;0,V72,0)*1+IF(V72&gt;12,V72-12,0)*1+IF(V72&gt;13,V72-13,0)*1+IF(V72&gt;14,V72-14,0)*1+IF(V72&gt;15,V72-15,0)*1+IF(V72&gt;16,V72-16,0)*1+IF(V72&gt;17,V72-17,0)*1+IF(V72&gt;18,V72-18,0)*1+IF(V72&gt;19,V72-19,0)*1+IF(V72&gt;20,V72-20,0)*1</f>
        <v>6.0182019222590801</v>
      </c>
      <c r="Z72" s="38">
        <f>IF(W72&gt;0,W72,0)*1+IF(W72&gt;12,W72-12,0)*1+IF(W72&gt;13,W72-13,0)*1+IF(W72&gt;14,W72-14,0)*1+IF(W72&gt;15,W72-15,0)*1+IF(W72&gt;16,W72-16,0)*1+IF(W72&gt;17,W72-17,0)*1+IF(W72&gt;18,W72-18,0)*1+IF(W72&gt;19,W72-19,0)*1+IF(W72&gt;20,W72-20,0)*1</f>
        <v>0</v>
      </c>
      <c r="AA72" s="33">
        <f>IF((Y72-Z72)&gt;0,Y72-Z72,0)</f>
        <v>6.0182019222590801</v>
      </c>
      <c r="AB72" s="167">
        <f t="shared" si="9"/>
        <v>0</v>
      </c>
    </row>
    <row r="73" spans="1:47">
      <c r="N73" s="37"/>
      <c r="S73" s="23"/>
      <c r="T73" s="23"/>
      <c r="U73" s="23"/>
      <c r="V73" s="12"/>
      <c r="W73" s="176"/>
      <c r="Y73" s="11"/>
      <c r="Z73" s="37"/>
      <c r="AA73" s="11"/>
      <c r="AB73" s="164"/>
    </row>
    <row r="74" spans="1:47" ht="15.75" thickBot="1">
      <c r="N74" s="37"/>
      <c r="O74" s="25">
        <f>AVERAGE(O10:O72)</f>
        <v>2893.8813559322034</v>
      </c>
      <c r="P74" s="26">
        <f>AVERAGE(P10:P72)</f>
        <v>1001.4406779661017</v>
      </c>
      <c r="Q74" s="27">
        <f>AVERAGE(Q10:Q72)</f>
        <v>117.67796610169492</v>
      </c>
      <c r="R74" s="27">
        <f>O74+P74+Q74</f>
        <v>4013</v>
      </c>
      <c r="W74" s="176"/>
      <c r="Y74" s="11"/>
      <c r="Z74" s="37"/>
      <c r="AA74" s="11"/>
      <c r="AB74" s="164"/>
    </row>
    <row r="75" spans="1:47" ht="15.75" thickBot="1">
      <c r="A75" s="109"/>
      <c r="D75" s="148" t="s">
        <v>170</v>
      </c>
      <c r="E75" s="149"/>
      <c r="F75" s="149"/>
      <c r="G75" s="149"/>
      <c r="H75" s="149"/>
      <c r="I75" s="149"/>
      <c r="J75" s="151">
        <f>AVERAGE(D78:K78)</f>
        <v>93.375</v>
      </c>
      <c r="K75" s="152"/>
      <c r="N75" s="37"/>
      <c r="O75" s="29" t="s">
        <v>115</v>
      </c>
      <c r="P75" s="22" t="s">
        <v>115</v>
      </c>
      <c r="Q75" s="30" t="s">
        <v>115</v>
      </c>
      <c r="R75" s="30" t="s">
        <v>115</v>
      </c>
      <c r="S75" s="23"/>
      <c r="T75" s="23"/>
      <c r="U75" s="146" t="s">
        <v>119</v>
      </c>
      <c r="V75" s="107">
        <f>IFERROR(V78/COUNTIF(V10:V72,"&gt;0"),0)</f>
        <v>6.3542584162663456</v>
      </c>
      <c r="W75" s="177">
        <f>IFERROR(W78/COUNTIF(W10:W72,"&gt;0"),0)</f>
        <v>0</v>
      </c>
      <c r="X75" s="47">
        <f>IFERROR(X78/COUNTIF(X10:X72,"&gt;0"),0)</f>
        <v>6.3542584162663456</v>
      </c>
      <c r="Y75" s="107">
        <f>IFERROR(Y78/COUNTIF(Y10:Y72,"&gt;0"),0)</f>
        <v>13.265424861014891</v>
      </c>
      <c r="Z75" s="107">
        <f>AVERAGE(Z10:Z23,Z25:Z33,Z35:Z41,Z43:Z54,Z56:Z72)</f>
        <v>0</v>
      </c>
      <c r="AA75" s="107">
        <f>AVERAGE(AA10:AA23,AA25:AA33,AA35:AA41,AA43:AA54,AA56:AA72)</f>
        <v>13.265424861014891</v>
      </c>
      <c r="AB75" s="169">
        <f>AVERAGE(AB10:AB23,AB25:AB33,AB35:AB41,AB43:AB54,AB56:AB72)</f>
        <v>0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>
      <c r="A76" s="109"/>
      <c r="D76" s="1"/>
      <c r="E76" s="1"/>
      <c r="F76" s="1"/>
      <c r="G76" s="1"/>
      <c r="H76" s="1"/>
      <c r="I76" s="1"/>
      <c r="J76" s="1"/>
      <c r="K76" s="1"/>
      <c r="N76" s="37"/>
      <c r="O76" s="38">
        <f>Konvention_1master^3</f>
        <v>6859</v>
      </c>
      <c r="P76" s="35">
        <f>Konvention_1master^3</f>
        <v>6859</v>
      </c>
      <c r="Q76" s="32">
        <f>Konvention_1master^3</f>
        <v>6859</v>
      </c>
      <c r="R76" s="28">
        <f>Konvention_1master^3</f>
        <v>6859</v>
      </c>
      <c r="S76" s="23"/>
      <c r="T76" s="23"/>
      <c r="U76" s="23"/>
      <c r="V76" s="1"/>
      <c r="W76" s="176"/>
      <c r="Z76" s="157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5.75" thickBot="1">
      <c r="A77" s="109"/>
      <c r="D77" s="1"/>
      <c r="E77" s="1"/>
      <c r="F77" s="1"/>
      <c r="G77" s="1"/>
      <c r="H77" s="1"/>
      <c r="I77" s="1"/>
      <c r="J77" s="1"/>
      <c r="K77" s="1"/>
      <c r="N77" s="37"/>
      <c r="O77" s="22"/>
      <c r="P77" s="22"/>
      <c r="Q77" s="22"/>
      <c r="R77" s="26"/>
      <c r="S77" s="23"/>
      <c r="T77" s="23"/>
      <c r="U77" s="23"/>
      <c r="V77" s="1"/>
      <c r="W77" s="176"/>
      <c r="Z77" s="15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>
      <c r="A78" s="109"/>
      <c r="D78" s="153">
        <f>SUM(D10:D72)</f>
        <v>90</v>
      </c>
      <c r="E78" s="154">
        <f t="shared" ref="E78:K78" si="29">SUM(E10:E72)</f>
        <v>112</v>
      </c>
      <c r="F78" s="154">
        <f t="shared" si="29"/>
        <v>120</v>
      </c>
      <c r="G78" s="154">
        <f t="shared" si="29"/>
        <v>90</v>
      </c>
      <c r="H78" s="154">
        <f t="shared" si="29"/>
        <v>95</v>
      </c>
      <c r="I78" s="154">
        <f t="shared" si="29"/>
        <v>75</v>
      </c>
      <c r="J78" s="154">
        <f t="shared" si="29"/>
        <v>75</v>
      </c>
      <c r="K78" s="155">
        <f t="shared" si="29"/>
        <v>90</v>
      </c>
      <c r="L78" s="43">
        <f>SUM(L10:L72)</f>
        <v>286</v>
      </c>
      <c r="M78" s="44">
        <f>SUM(M10:M72)</f>
        <v>572</v>
      </c>
      <c r="N78" s="45">
        <f>SUM(N10:N72)</f>
        <v>858</v>
      </c>
      <c r="O78" s="40">
        <f>O74/O76</f>
        <v>0.4219100970888181</v>
      </c>
      <c r="P78" s="41">
        <f>P74/P76</f>
        <v>0.14600388948332144</v>
      </c>
      <c r="Q78" s="42">
        <f>Q74/Q76</f>
        <v>1.7156723443897785E-2</v>
      </c>
      <c r="R78" s="40">
        <f>O78+P78+Q78</f>
        <v>0.58507071001603728</v>
      </c>
      <c r="S78" s="40">
        <f>L78*O74/R74</f>
        <v>206.24222970261903</v>
      </c>
      <c r="T78" s="41">
        <f>M78*P74/R74</f>
        <v>142.74210510755299</v>
      </c>
      <c r="U78" s="42">
        <f>N78*Q74/R74</f>
        <v>25.160153230813414</v>
      </c>
      <c r="V78" s="40">
        <f>SUMIF(V10:V72,"&gt;0")</f>
        <v>374.90124655971437</v>
      </c>
      <c r="W78" s="178">
        <f>SUM(W10:W72)</f>
        <v>0</v>
      </c>
      <c r="X78" s="150">
        <f>SUMIF(X10:X72,"&gt;0")</f>
        <v>374.90124655971437</v>
      </c>
      <c r="Y78" s="46">
        <f>SUMIF(Y10:Y72,"&gt;0")</f>
        <v>782.66006679987856</v>
      </c>
      <c r="Z78" s="69">
        <f>SUM(Z10:Z72)</f>
        <v>0</v>
      </c>
      <c r="AA78" s="68">
        <f>SUM(AA10:AA72)</f>
        <v>782.66006679987856</v>
      </c>
      <c r="AB78" s="68">
        <f>SUMIF(AB10:AB72,"&gt;0")</f>
        <v>0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ht="15.75" thickBot="1">
      <c r="A79" s="109"/>
      <c r="D79" s="132" t="s">
        <v>120</v>
      </c>
      <c r="E79" s="133"/>
      <c r="F79" s="133"/>
      <c r="G79" s="133"/>
      <c r="H79" s="133"/>
      <c r="I79" s="133"/>
      <c r="J79" s="133"/>
      <c r="K79" s="134"/>
      <c r="L79" s="135" t="s">
        <v>118</v>
      </c>
      <c r="M79" s="136"/>
      <c r="N79" s="137"/>
      <c r="O79" s="138" t="s">
        <v>114</v>
      </c>
      <c r="P79" s="139"/>
      <c r="Q79" s="140"/>
      <c r="R79" s="113" t="s">
        <v>149</v>
      </c>
      <c r="S79" s="138" t="s">
        <v>125</v>
      </c>
      <c r="T79" s="139"/>
      <c r="U79" s="140"/>
      <c r="V79" s="110" t="s">
        <v>123</v>
      </c>
      <c r="W79" s="179" t="s">
        <v>124</v>
      </c>
      <c r="X79" s="156" t="s">
        <v>126</v>
      </c>
      <c r="Y79" s="48" t="s">
        <v>134</v>
      </c>
      <c r="Z79" s="48" t="s">
        <v>171</v>
      </c>
      <c r="AA79" s="48" t="s">
        <v>174</v>
      </c>
      <c r="AB79" s="62" t="s">
        <v>139</v>
      </c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>
      <c r="W80" s="144"/>
    </row>
    <row r="81" spans="1:27">
      <c r="A81" s="14"/>
      <c r="B81" s="14"/>
      <c r="C81" s="14"/>
      <c r="D81" s="14"/>
      <c r="E81" s="14"/>
      <c r="F81" s="14"/>
      <c r="W81" s="144"/>
    </row>
    <row r="82" spans="1:27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W82" s="144"/>
    </row>
    <row r="83" spans="1:27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64"/>
      <c r="T83" s="64"/>
      <c r="U83" s="64"/>
      <c r="V83" s="64"/>
      <c r="W83" s="144"/>
      <c r="Y83" s="66"/>
      <c r="AA83" s="66"/>
    </row>
    <row r="84" spans="1:27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64"/>
      <c r="T84" s="64"/>
      <c r="U84" s="64"/>
      <c r="V84" s="64"/>
      <c r="W84" s="144"/>
      <c r="Y84" s="66"/>
      <c r="AA84" s="66"/>
    </row>
    <row r="85" spans="1:27">
      <c r="A85"/>
      <c r="B85" s="10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U85" s="64"/>
      <c r="V85" s="64"/>
      <c r="W85" s="144"/>
      <c r="Y85" s="66"/>
      <c r="AA85" s="66"/>
    </row>
    <row r="86" spans="1:27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U86" s="64"/>
      <c r="V86" s="64"/>
      <c r="W86" s="144"/>
    </row>
    <row r="87" spans="1:27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64"/>
      <c r="T87" s="64"/>
      <c r="U87" s="64"/>
      <c r="V87" s="64"/>
      <c r="W87" s="144"/>
    </row>
    <row r="88" spans="1:27">
      <c r="A88"/>
      <c r="B88"/>
      <c r="C88"/>
      <c r="D88"/>
      <c r="E88"/>
      <c r="F88"/>
      <c r="G88"/>
      <c r="H88"/>
      <c r="I88"/>
      <c r="J88"/>
      <c r="K88"/>
      <c r="L88"/>
      <c r="M88" s="104"/>
      <c r="N88"/>
      <c r="O88"/>
      <c r="P88"/>
      <c r="Q88"/>
      <c r="R88"/>
      <c r="S88" s="64"/>
      <c r="T88" s="64"/>
      <c r="U88" s="64"/>
      <c r="V88" s="64"/>
      <c r="W88" s="144"/>
    </row>
    <row r="89" spans="1:27">
      <c r="A89"/>
      <c r="B89"/>
      <c r="C89"/>
      <c r="D89"/>
      <c r="E89"/>
      <c r="F89"/>
      <c r="G89"/>
      <c r="H89"/>
      <c r="I89"/>
      <c r="J89"/>
      <c r="K89"/>
      <c r="L89"/>
      <c r="M89" s="103"/>
      <c r="N89"/>
      <c r="O89"/>
      <c r="P89"/>
      <c r="Q89"/>
      <c r="R89"/>
      <c r="S89" s="143"/>
      <c r="T89" s="143"/>
      <c r="U89" s="143"/>
      <c r="V89" s="143"/>
      <c r="W89" s="143"/>
    </row>
    <row r="90" spans="1:27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64"/>
      <c r="U90" s="64"/>
      <c r="V90" s="64"/>
      <c r="W90" s="57"/>
    </row>
    <row r="91" spans="1:27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64"/>
      <c r="U91" s="64"/>
      <c r="V91" s="64"/>
    </row>
    <row r="92" spans="1:27">
      <c r="S92" s="64"/>
      <c r="T92" s="64"/>
      <c r="U92" s="64"/>
      <c r="V92" s="64"/>
    </row>
  </sheetData>
  <mergeCells count="11">
    <mergeCell ref="D79:K79"/>
    <mergeCell ref="L79:N79"/>
    <mergeCell ref="O79:Q79"/>
    <mergeCell ref="S79:U79"/>
    <mergeCell ref="D4:K4"/>
    <mergeCell ref="D7:K7"/>
    <mergeCell ref="L7:N7"/>
    <mergeCell ref="O7:Q7"/>
    <mergeCell ref="S7:U7"/>
    <mergeCell ref="D75:I75"/>
    <mergeCell ref="J75:K75"/>
  </mergeCells>
  <conditionalFormatting sqref="J75:K75 D78:K78">
    <cfRule type="colorScale" priority="81">
      <colorScale>
        <cfvo type="min" val="0"/>
        <cfvo type="num" val="$J$75"/>
        <cfvo type="max" val="0"/>
        <color rgb="FF00B050"/>
        <color rgb="FFFFFF00"/>
        <color rgb="FFFF0000"/>
      </colorScale>
    </cfRule>
  </conditionalFormatting>
  <conditionalFormatting sqref="P5">
    <cfRule type="colorScale" priority="10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P5">
    <cfRule type="colorScale" priority="9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conditionalFormatting sqref="D78:K78 J75:K75">
    <cfRule type="colorScale" priority="8">
      <colorScale>
        <cfvo type="min" val="0"/>
        <cfvo type="num" val="$J$75"/>
        <cfvo type="max" val="0"/>
        <color rgb="FF63BE7B"/>
        <color rgb="FFFFEB84"/>
        <color rgb="FFF8696B"/>
      </colorScale>
    </cfRule>
  </conditionalFormatting>
  <conditionalFormatting sqref="X10:X23 X25:X33 X35:X41 X43:X54 X56:X72 X75">
    <cfRule type="colorScale" priority="4">
      <colorScale>
        <cfvo type="min" val="0"/>
        <cfvo type="num" val="$X$75/2"/>
        <cfvo type="max" val="0"/>
        <color rgb="FF00B050"/>
        <color rgb="FFFFFF00"/>
        <color rgb="FFFF0000"/>
      </colorScale>
    </cfRule>
  </conditionalFormatting>
  <conditionalFormatting sqref="AA56:AA72 AA75 AA43:AA54 AA35:AA41 AA25:AA33 AA10:AA23">
    <cfRule type="colorScale" priority="3">
      <colorScale>
        <cfvo type="min" val="0"/>
        <cfvo type="num" val="$AA$75/2"/>
        <cfvo type="max" val="0"/>
        <color rgb="FF63BE7B"/>
        <color rgb="FFFEEF7E"/>
        <color rgb="FFF8696B"/>
      </colorScale>
    </cfRule>
  </conditionalFormatting>
  <conditionalFormatting sqref="AB10:AB23 AB25:AB33 AB35:AB41 AB43:AB54 AB56:AB72 AB75">
    <cfRule type="colorScale" priority="2">
      <colorScale>
        <cfvo type="num" val="0.01"/>
        <cfvo type="percentile" val="50"/>
        <cfvo type="max" val="0"/>
        <color rgb="FF63BE7B"/>
        <color rgb="FFFF9900"/>
        <color rgb="FFC00000"/>
      </colorScale>
    </cfRule>
  </conditionalFormatting>
  <conditionalFormatting sqref="P5">
    <cfRule type="colorScale" priority="1">
      <colorScale>
        <cfvo type="min" val="0"/>
        <cfvo type="num" val="0"/>
        <cfvo type="max" val="0"/>
        <color rgb="FFFF0000"/>
        <color rgb="FFFFFF00"/>
        <color rgb="FF00B050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83</vt:i4>
      </vt:variant>
    </vt:vector>
  </HeadingPairs>
  <TitlesOfParts>
    <vt:vector size="92" baseType="lpstr">
      <vt:lpstr>Master</vt:lpstr>
      <vt:lpstr>MU+1</vt:lpstr>
      <vt:lpstr>KL+1</vt:lpstr>
      <vt:lpstr>IN+1</vt:lpstr>
      <vt:lpstr>CH+1</vt:lpstr>
      <vt:lpstr>FF+1</vt:lpstr>
      <vt:lpstr>GE+1</vt:lpstr>
      <vt:lpstr>KO+1</vt:lpstr>
      <vt:lpstr>KK+1</vt:lpstr>
      <vt:lpstr>AP_erhalten</vt:lpstr>
      <vt:lpstr>CHmaster</vt:lpstr>
      <vt:lpstr>'CH+1'!CHslave</vt:lpstr>
      <vt:lpstr>'FF+1'!CHslave</vt:lpstr>
      <vt:lpstr>'GE+1'!CHslave</vt:lpstr>
      <vt:lpstr>'IN+1'!CHslave</vt:lpstr>
      <vt:lpstr>'KK+1'!CHslave</vt:lpstr>
      <vt:lpstr>'KL+1'!CHslave</vt:lpstr>
      <vt:lpstr>'KO+1'!CHslave</vt:lpstr>
      <vt:lpstr>'MU+1'!CHslave</vt:lpstr>
      <vt:lpstr>FFmaster</vt:lpstr>
      <vt:lpstr>'CH+1'!FFslave</vt:lpstr>
      <vt:lpstr>'FF+1'!FFslave</vt:lpstr>
      <vt:lpstr>'GE+1'!FFslave</vt:lpstr>
      <vt:lpstr>'IN+1'!FFslave</vt:lpstr>
      <vt:lpstr>'KK+1'!FFslave</vt:lpstr>
      <vt:lpstr>'KL+1'!FFslave</vt:lpstr>
      <vt:lpstr>'KO+1'!FFslave</vt:lpstr>
      <vt:lpstr>'MU+1'!FFslave</vt:lpstr>
      <vt:lpstr>GEmaster</vt:lpstr>
      <vt:lpstr>'CH+1'!GEslave</vt:lpstr>
      <vt:lpstr>'FF+1'!GEslave</vt:lpstr>
      <vt:lpstr>'GE+1'!GEslave</vt:lpstr>
      <vt:lpstr>'IN+1'!GEslave</vt:lpstr>
      <vt:lpstr>'KK+1'!GEslave</vt:lpstr>
      <vt:lpstr>'KL+1'!GEslave</vt:lpstr>
      <vt:lpstr>'KO+1'!GEslave</vt:lpstr>
      <vt:lpstr>'MU+1'!GEslave</vt:lpstr>
      <vt:lpstr>INmaster</vt:lpstr>
      <vt:lpstr>'CH+1'!INslave</vt:lpstr>
      <vt:lpstr>'FF+1'!INslave</vt:lpstr>
      <vt:lpstr>'GE+1'!INslave</vt:lpstr>
      <vt:lpstr>'IN+1'!INslave</vt:lpstr>
      <vt:lpstr>'KK+1'!INslave</vt:lpstr>
      <vt:lpstr>'KL+1'!INslave</vt:lpstr>
      <vt:lpstr>'KO+1'!INslave</vt:lpstr>
      <vt:lpstr>'MU+1'!INslave</vt:lpstr>
      <vt:lpstr>Istwerte</vt:lpstr>
      <vt:lpstr>KKmaster</vt:lpstr>
      <vt:lpstr>'CH+1'!KKslave</vt:lpstr>
      <vt:lpstr>'FF+1'!KKslave</vt:lpstr>
      <vt:lpstr>'GE+1'!KKslave</vt:lpstr>
      <vt:lpstr>'IN+1'!KKslave</vt:lpstr>
      <vt:lpstr>'KK+1'!KKslave</vt:lpstr>
      <vt:lpstr>'KL+1'!KKslave</vt:lpstr>
      <vt:lpstr>'KO+1'!KKslave</vt:lpstr>
      <vt:lpstr>'MU+1'!KKslave</vt:lpstr>
      <vt:lpstr>KLmaster</vt:lpstr>
      <vt:lpstr>'CH+1'!KLslave</vt:lpstr>
      <vt:lpstr>'FF+1'!KLslave</vt:lpstr>
      <vt:lpstr>'GE+1'!KLslave</vt:lpstr>
      <vt:lpstr>'IN+1'!KLslave</vt:lpstr>
      <vt:lpstr>'KK+1'!KLslave</vt:lpstr>
      <vt:lpstr>'KL+1'!KLslave</vt:lpstr>
      <vt:lpstr>'KO+1'!KLslave</vt:lpstr>
      <vt:lpstr>'MU+1'!KLslave</vt:lpstr>
      <vt:lpstr>KOmaster</vt:lpstr>
      <vt:lpstr>Konvention_1master</vt:lpstr>
      <vt:lpstr>'CH+1'!Konvention_1slave</vt:lpstr>
      <vt:lpstr>'FF+1'!Konvention_1slave</vt:lpstr>
      <vt:lpstr>'GE+1'!Konvention_1slave</vt:lpstr>
      <vt:lpstr>'IN+1'!Konvention_1slave</vt:lpstr>
      <vt:lpstr>'KK+1'!Konvention_1slave</vt:lpstr>
      <vt:lpstr>'KL+1'!Konvention_1slave</vt:lpstr>
      <vt:lpstr>'KO+1'!Konvention_1slave</vt:lpstr>
      <vt:lpstr>'MU+1'!Konvention_1slave</vt:lpstr>
      <vt:lpstr>'CH+1'!KOslave</vt:lpstr>
      <vt:lpstr>'FF+1'!KOslave</vt:lpstr>
      <vt:lpstr>'GE+1'!KOslave</vt:lpstr>
      <vt:lpstr>'IN+1'!KOslave</vt:lpstr>
      <vt:lpstr>'KK+1'!KOslave</vt:lpstr>
      <vt:lpstr>'KL+1'!KOslave</vt:lpstr>
      <vt:lpstr>'KO+1'!KOslave</vt:lpstr>
      <vt:lpstr>'MU+1'!KOslave</vt:lpstr>
      <vt:lpstr>MUmaster</vt:lpstr>
      <vt:lpstr>'CH+1'!MUslave</vt:lpstr>
      <vt:lpstr>'FF+1'!MUslave</vt:lpstr>
      <vt:lpstr>'GE+1'!MUslave</vt:lpstr>
      <vt:lpstr>'IN+1'!MUslave</vt:lpstr>
      <vt:lpstr>'KK+1'!MUslave</vt:lpstr>
      <vt:lpstr>'KL+1'!MUslave</vt:lpstr>
      <vt:lpstr>'KO+1'!MUslave</vt:lpstr>
      <vt:lpstr>'MU+1'!MUslave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</dc:creator>
  <cp:lastModifiedBy>Johann</cp:lastModifiedBy>
  <dcterms:created xsi:type="dcterms:W3CDTF">2015-12-23T11:54:42Z</dcterms:created>
  <dcterms:modified xsi:type="dcterms:W3CDTF">2015-12-27T17:41:28Z</dcterms:modified>
</cp:coreProperties>
</file>